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l\Desktop\Ela\KŁODZKO\Kłodzko\KOTŁOWNIA\"/>
    </mc:Choice>
  </mc:AlternateContent>
  <xr:revisionPtr revIDLastSave="0" documentId="13_ncr:1_{B17F4AB7-8A50-408D-8E9F-3B2CCED06D0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obór naczynia wzbiorczego" sheetId="1" r:id="rId1"/>
    <sheet name="Dobór ZB" sheetId="2" r:id="rId2"/>
    <sheet name="Tebela gęstości wody z glikolem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0" i="1" l="1"/>
  <c r="AE27" i="1"/>
  <c r="Q26" i="1"/>
  <c r="Q12" i="1"/>
  <c r="Q13" i="1"/>
  <c r="Q5" i="1"/>
  <c r="Q34" i="1" s="1"/>
  <c r="Q6" i="1"/>
  <c r="Q8" i="1"/>
  <c r="Q7" i="1"/>
  <c r="Q9" i="1"/>
  <c r="C10" i="2"/>
  <c r="C79" i="2" l="1"/>
  <c r="C9" i="2" l="1"/>
  <c r="Q39" i="1" l="1"/>
  <c r="Q14" i="1" l="1"/>
  <c r="E85" i="2"/>
  <c r="F84" i="2"/>
  <c r="C67" i="2"/>
  <c r="D82" i="2" s="1"/>
  <c r="C48" i="2"/>
  <c r="F82" i="2" s="1"/>
  <c r="Q53" i="1" l="1"/>
  <c r="Q67" i="1" l="1"/>
</calcChain>
</file>

<file path=xl/sharedStrings.xml><?xml version="1.0" encoding="utf-8"?>
<sst xmlns="http://schemas.openxmlformats.org/spreadsheetml/2006/main" count="258" uniqueCount="169">
  <si>
    <t>Vz</t>
  </si>
  <si>
    <r>
      <t>[dm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</si>
  <si>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całkowity zład instalacji</t>
  </si>
  <si>
    <t>pojemność wodna urzadzeń</t>
  </si>
  <si>
    <t xml:space="preserve">pojemność wodna zbiorników w instalacji </t>
  </si>
  <si>
    <t>pojemność wodna instalacji</t>
  </si>
  <si>
    <r>
      <t>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</si>
  <si>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t>minimalna temperatura wody w instalacji</t>
  </si>
  <si>
    <t>maksymalna temperatura wodu w instalacji możliwa do wystąpienia</t>
  </si>
  <si>
    <t xml:space="preserve">czynnik medium w instalacji </t>
  </si>
  <si>
    <t>[-]</t>
  </si>
  <si>
    <t>gęstość czynnika przy minimalnej temperature medium</t>
  </si>
  <si>
    <r>
      <t>[kg/m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</si>
  <si>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gęstość czynnika przy maksymalnej temperaturze temperature medium</t>
  </si>
  <si>
    <t>V</t>
  </si>
  <si>
    <t>Tz</t>
  </si>
  <si>
    <t>Tp</t>
  </si>
  <si>
    <t>∆ V</t>
  </si>
  <si>
    <r>
      <t>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/kg]</t>
    </r>
  </si>
  <si>
    <t>przyrost objętości właściwej</t>
  </si>
  <si>
    <t>Q</t>
  </si>
  <si>
    <t>[kW]</t>
  </si>
  <si>
    <t>Moc instalacji</t>
  </si>
  <si>
    <t>Obliczenia zabezpieczenia instalacji</t>
  </si>
  <si>
    <t>Vu</t>
  </si>
  <si>
    <t>Metodologia</t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</si>
  <si>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o</t>
    </r>
  </si>
  <si>
    <t>gęstośc czynnika rzy minimalnej temperaturze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</si>
  <si>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st</t>
    </r>
  </si>
  <si>
    <t>[bar]</t>
  </si>
  <si>
    <t>ciśnienie hydrostatyczne( geometryczna wysokość między króccem 
przyłaczeniowym naczyna wzbiroczego a najwyższym punktem instalacji)</t>
  </si>
  <si>
    <t>P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</si>
  <si>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</si>
  <si>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t>Pojemność użytkowa naczynia wzbiorczego</t>
  </si>
  <si>
    <t>wysokość podnoszenia pompy</t>
  </si>
  <si>
    <t>S lub T</t>
  </si>
  <si>
    <t>obliczeniowe ciśnienie wstępne w naczyniu</t>
  </si>
  <si>
    <t>przyjęte ciśnieniw wstępne w naczyniu wzbiorczym zgodnie z 
karta typu naczynia wzbiorczego</t>
  </si>
  <si>
    <t>Pmax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</si>
  <si>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max</t>
    </r>
  </si>
  <si>
    <t>Vn</t>
  </si>
  <si>
    <t>minimalna pojemność naczynia wzbiorczego</t>
  </si>
  <si>
    <t xml:space="preserve">Dobrano naczynie wzbiorcze o pojemności </t>
  </si>
  <si>
    <t>typ</t>
  </si>
  <si>
    <t>firmy</t>
  </si>
  <si>
    <t>Reflex</t>
  </si>
  <si>
    <t xml:space="preserve">o maksymalnym ciśnieniu </t>
  </si>
  <si>
    <t>bar</t>
  </si>
  <si>
    <t>ilość czynnika przeciwzamrożeniowego</t>
  </si>
  <si>
    <t>[%]</t>
  </si>
  <si>
    <t>rodzaj czynnika przeciwzamrożeniowego</t>
  </si>
  <si>
    <t>d</t>
  </si>
  <si>
    <t>[mm]</t>
  </si>
  <si>
    <t>Ponieważ norma PN-B-02414:1999 określa minimalną średnicę rury wzbiorczej wynoszącą minimum 20 mm, przyjęto średnicę rury wzbiorczej równą średnicy przyłącza do naczynia przeponowego 1”</t>
  </si>
  <si>
    <t>Proponowany zawór bazpieczeństwa</t>
  </si>
  <si>
    <t>Podstawowy zawór bezpieczeństwa</t>
  </si>
  <si>
    <t>Średnica zaworu bezpieczeństwa</t>
  </si>
  <si>
    <t>[cal]</t>
  </si>
  <si>
    <t>mm</t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</si>
  <si>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o</t>
    </r>
  </si>
  <si>
    <t>Najmniejsza średnica przelotowa zaworu dla cieczy</t>
  </si>
  <si>
    <t>Współczynnik wypływu zaworu dla cieczy</t>
  </si>
  <si>
    <r>
      <t>α</t>
    </r>
    <r>
      <rPr>
        <vertAlign val="subscript"/>
        <sz val="11"/>
        <color theme="1"/>
        <rFont val="Calibri"/>
        <family val="2"/>
        <charset val="238"/>
        <scheme val="minor"/>
      </rPr>
      <t>c</t>
    </r>
  </si>
  <si>
    <t>A</t>
  </si>
  <si>
    <r>
      <t>[mm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</si>
  <si>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Powierzchnia przelotu zaworu</t>
  </si>
  <si>
    <t xml:space="preserve">Ciśnienie nastawy na zaworze bezpieczeństwa </t>
  </si>
  <si>
    <t>Ciśnienie na króccu wylotowym zaworu bezpieczeństa</t>
  </si>
  <si>
    <t>P1</t>
  </si>
  <si>
    <t>P2</t>
  </si>
  <si>
    <t>Maksymalne ciśnienie pracy instalacji</t>
  </si>
  <si>
    <t>Moc źródła ciepła/ instalacji</t>
  </si>
  <si>
    <t xml:space="preserve">Obliczenie przepustowości ze względu na </t>
  </si>
  <si>
    <t>1. Moc grzewcza</t>
  </si>
  <si>
    <t>r</t>
  </si>
  <si>
    <t>[kJ/kg]</t>
  </si>
  <si>
    <t>[kg/h]</t>
  </si>
  <si>
    <t>przepustowość zaworu bezpieczeństwa</t>
  </si>
  <si>
    <t xml:space="preserve">2. Ze względu na przyrost objętości czynnika w zładzie 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</si>
  <si>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</si>
  <si>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</si>
  <si>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miejsce montażu naczynia wzbiorczego wpisz S ulb T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</si>
  <si>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&lt;m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</si>
  <si>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&lt;</t>
  </si>
  <si>
    <t>warunek został spełniony</t>
  </si>
  <si>
    <t>Dobrano zawór bezpieczeństwa o średnicy</t>
  </si>
  <si>
    <t>"</t>
  </si>
  <si>
    <t xml:space="preserve">typ </t>
  </si>
  <si>
    <t>i cisnieniu otwarcia zaworu</t>
  </si>
  <si>
    <t xml:space="preserve">Temperatura </t>
  </si>
  <si>
    <t>Gęstość</t>
  </si>
  <si>
    <t xml:space="preserve">Tab1. Tabela gęstosci wody </t>
  </si>
  <si>
    <t>Tab2. Tabela gęstosci wody  
z   glikolem etylenowym 30%</t>
  </si>
  <si>
    <t>Tab3. Tabela gęstosci wody  
z   glikolem etylenowym 35%</t>
  </si>
  <si>
    <t>Tab4. Tabela gęstosci wody  
z   glikolem propylenowym 30%</t>
  </si>
  <si>
    <t>Tab5. Tabela gęstosci wody  
z   glikolem propylenowym 35%</t>
  </si>
  <si>
    <t>Obliczenia strat przepływu</t>
  </si>
  <si>
    <t>W tabeli przepływów można odczytać wymaganą ilość wody/roztworu jakie pompy obiegowe muszą przetłoczyć przez układ.</t>
  </si>
  <si>
    <t>Temp</t>
  </si>
  <si>
    <t>Woda</t>
  </si>
  <si>
    <t>Glykol Propylenowy</t>
  </si>
  <si>
    <t>Glykol Etylenowy</t>
  </si>
  <si>
    <t>Pojemność cieplna</t>
  </si>
  <si>
    <t>°C</t>
  </si>
  <si>
    <t>Wh/m3°C</t>
  </si>
  <si>
    <t>-25.0</t>
  </si>
  <si>
    <t>-22.5</t>
  </si>
  <si>
    <t>-20.0</t>
  </si>
  <si>
    <t>-17.5</t>
  </si>
  <si>
    <t>-15.0</t>
  </si>
  <si>
    <t>-12.5</t>
  </si>
  <si>
    <t>-10.0</t>
  </si>
  <si>
    <t>-7.5</t>
  </si>
  <si>
    <t>-5.0</t>
  </si>
  <si>
    <t>-2.5</t>
  </si>
  <si>
    <t>0.0</t>
  </si>
  <si>
    <t>5.0</t>
  </si>
  <si>
    <t>10.0</t>
  </si>
  <si>
    <t>15.0</t>
  </si>
  <si>
    <t>20.0</t>
  </si>
  <si>
    <t>25.0</t>
  </si>
  <si>
    <t>30.0</t>
  </si>
  <si>
    <t>35.0</t>
  </si>
  <si>
    <t>40.0</t>
  </si>
  <si>
    <t>45.0</t>
  </si>
  <si>
    <t>50.0</t>
  </si>
  <si>
    <t>55.0</t>
  </si>
  <si>
    <t>60.0</t>
  </si>
  <si>
    <t>Przepływ = Q / ( Delta T * Poj. cieplna )</t>
  </si>
  <si>
    <t>maksymalne obliczeniowe ciśnienie w naczyniu wzbiorczym</t>
  </si>
  <si>
    <t>Ciepło parowania wody w zależności ciśnienia</t>
  </si>
  <si>
    <t>uzupełniać</t>
  </si>
  <si>
    <t>wynikowe</t>
  </si>
  <si>
    <t>Ciepło parowania wody przy ciśnieniu względnym</t>
  </si>
  <si>
    <t>1 bar</t>
  </si>
  <si>
    <t>2bar</t>
  </si>
  <si>
    <t>2,5 bar</t>
  </si>
  <si>
    <t>3,0bar</t>
  </si>
  <si>
    <t>4,5 bar</t>
  </si>
  <si>
    <t>3,5 bar</t>
  </si>
  <si>
    <t>5 bar</t>
  </si>
  <si>
    <t>5,5 bar</t>
  </si>
  <si>
    <t>6 bar</t>
  </si>
  <si>
    <t>4,0 bar</t>
  </si>
  <si>
    <t xml:space="preserve">Zawory bezpieczeństwa dedykowane dla instalacji grzewczych </t>
  </si>
  <si>
    <t>Zawory bezpieczeństwa dedykowanie dla instalacji wody użytkowej  i wody lodowej</t>
  </si>
  <si>
    <t>1/2</t>
  </si>
  <si>
    <t>Tyfocor LS</t>
  </si>
  <si>
    <t>wydajność produkcji pary do obliczenia zaworu bezpieczeństwa</t>
  </si>
  <si>
    <t>qj</t>
  </si>
  <si>
    <t>Potw</t>
  </si>
  <si>
    <t>ciśnienie otwarcia zaworu bezpieczeństwa</t>
  </si>
  <si>
    <t>ciepło parowania wody przy ciśnieniu przed zaworem bezpieczeństwa ( otwarcie zeworu bezpieczeństwa)</t>
  </si>
  <si>
    <t>całkowita powierzchnia absobrera kolektorów słonecznych</t>
  </si>
  <si>
    <r>
      <t>W/m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</si>
  <si>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</si>
  <si>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ai</t>
  </si>
  <si>
    <t>L</t>
  </si>
  <si>
    <t>szt.</t>
  </si>
  <si>
    <t>ilość kolektorów słonecznych</t>
  </si>
  <si>
    <t>glikol propylenowy</t>
  </si>
  <si>
    <t>gęstość czynnika w 20oC</t>
  </si>
  <si>
    <t>Dobór zaworu bezpieczeństwa dla kolektorów</t>
  </si>
  <si>
    <t>T</t>
  </si>
  <si>
    <t>S</t>
  </si>
  <si>
    <t>pojemność</t>
  </si>
  <si>
    <t>rurki</t>
  </si>
  <si>
    <t>wężownice</t>
  </si>
  <si>
    <t>kolektory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</si>
</sst>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Border="1"/>
    <xf numFmtId="0" fontId="0" fillId="4" borderId="0" xfId="0" applyFill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 applyBorder="1"/>
    <xf numFmtId="0" fontId="0" fillId="0" borderId="7" xfId="0" applyBorder="1"/>
    <xf numFmtId="0" fontId="0" fillId="0" borderId="8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5" borderId="1" xfId="0" applyFill="1" applyBorder="1"/>
    <xf numFmtId="0" fontId="0" fillId="4" borderId="1" xfId="0" applyFill="1" applyBorder="1"/>
    <xf numFmtId="0" fontId="4" fillId="4" borderId="1" xfId="0" applyFont="1" applyFill="1" applyBorder="1"/>
    <xf numFmtId="0" fontId="0" fillId="5" borderId="0" xfId="0" applyFill="1" applyBorder="1"/>
    <xf numFmtId="0" fontId="0" fillId="0" borderId="18" xfId="0" applyBorder="1"/>
    <xf numFmtId="0" fontId="0" fillId="0" borderId="18" xfId="0" applyFill="1" applyBorder="1"/>
    <xf numFmtId="0" fontId="0" fillId="5" borderId="11" xfId="0" applyFill="1" applyBorder="1"/>
    <xf numFmtId="0" fontId="0" fillId="0" borderId="0" xfId="0" applyAlignment="1">
      <alignment wrapText="1"/>
    </xf>
    <xf numFmtId="0" fontId="0" fillId="0" borderId="22" xfId="0" applyBorder="1"/>
    <xf numFmtId="0" fontId="0" fillId="0" borderId="17" xfId="0" applyBorder="1"/>
    <xf numFmtId="0" fontId="0" fillId="0" borderId="0" xfId="0" applyFill="1" applyBorder="1" applyAlignment="1"/>
    <xf numFmtId="0" fontId="0" fillId="4" borderId="13" xfId="0" applyFill="1" applyBorder="1"/>
    <xf numFmtId="0" fontId="5" fillId="0" borderId="0" xfId="0" applyFont="1" applyAlignment="1">
      <alignment vertical="center"/>
    </xf>
    <xf numFmtId="9" fontId="1" fillId="0" borderId="26" xfId="0" applyNumberFormat="1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0" fillId="0" borderId="26" xfId="0" applyBorder="1" applyAlignment="1">
      <alignment vertical="top" wrapText="1"/>
    </xf>
    <xf numFmtId="16" fontId="0" fillId="0" borderId="26" xfId="0" applyNumberFormat="1" applyBorder="1" applyAlignment="1">
      <alignment vertical="center" wrapText="1"/>
    </xf>
    <xf numFmtId="0" fontId="0" fillId="2" borderId="1" xfId="0" applyFill="1" applyBorder="1"/>
    <xf numFmtId="0" fontId="0" fillId="0" borderId="0" xfId="0" applyFill="1" applyBorder="1" applyAlignment="1">
      <alignment horizontal="left"/>
    </xf>
    <xf numFmtId="0" fontId="4" fillId="0" borderId="0" xfId="0" applyFont="1" applyFill="1" applyBorder="1"/>
    <xf numFmtId="0" fontId="0" fillId="0" borderId="36" xfId="0" applyBorder="1"/>
    <xf numFmtId="0" fontId="0" fillId="5" borderId="37" xfId="0" applyFill="1" applyBorder="1"/>
    <xf numFmtId="0" fontId="0" fillId="0" borderId="37" xfId="0" applyBorder="1"/>
    <xf numFmtId="0" fontId="0" fillId="0" borderId="23" xfId="0" applyBorder="1"/>
    <xf numFmtId="0" fontId="0" fillId="5" borderId="24" xfId="0" applyFill="1" applyBorder="1"/>
    <xf numFmtId="0" fontId="0" fillId="0" borderId="24" xfId="0" applyBorder="1"/>
    <xf numFmtId="0" fontId="0" fillId="0" borderId="40" xfId="0" applyBorder="1"/>
    <xf numFmtId="0" fontId="0" fillId="5" borderId="41" xfId="0" applyFill="1" applyBorder="1"/>
    <xf numFmtId="0" fontId="0" fillId="0" borderId="41" xfId="0" applyFill="1" applyBorder="1"/>
    <xf numFmtId="49" fontId="0" fillId="5" borderId="17" xfId="0" applyNumberFormat="1" applyFill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8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9" xfId="0" applyFill="1" applyBorder="1" applyAlignment="1">
      <alignment horizontal="left" wrapText="1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0" fillId="2" borderId="0" xfId="0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5" borderId="2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2" borderId="40" xfId="0" applyFill="1" applyBorder="1" applyAlignment="1">
      <alignment horizontal="left"/>
    </xf>
    <xf numFmtId="0" fontId="0" fillId="2" borderId="41" xfId="0" applyFill="1" applyBorder="1" applyAlignment="1">
      <alignment horizontal="left"/>
    </xf>
    <xf numFmtId="0" fontId="0" fillId="2" borderId="50" xfId="0" applyFill="1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9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45" xfId="0" applyFill="1" applyBorder="1" applyAlignment="1">
      <alignment horizontal="left"/>
    </xf>
    <xf numFmtId="0" fontId="0" fillId="2" borderId="46" xfId="0" applyFill="1" applyBorder="1" applyAlignment="1">
      <alignment horizontal="left"/>
    </xf>
    <xf numFmtId="0" fontId="0" fillId="2" borderId="47" xfId="0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0" fillId="2" borderId="24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42" xfId="0" applyFill="1" applyBorder="1" applyAlignment="1">
      <alignment horizontal="left"/>
    </xf>
    <xf numFmtId="0" fontId="0" fillId="0" borderId="43" xfId="0" applyFill="1" applyBorder="1" applyAlignment="1">
      <alignment horizontal="left"/>
    </xf>
    <xf numFmtId="0" fontId="0" fillId="0" borderId="44" xfId="0" applyFill="1" applyBorder="1" applyAlignment="1">
      <alignment horizontal="left"/>
    </xf>
    <xf numFmtId="0" fontId="0" fillId="0" borderId="0" xfId="0" applyFill="1" applyBorder="1" applyAlignment="1">
      <alignment horizontal="left" vertical="top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1</xdr:row>
      <xdr:rowOff>152401</xdr:rowOff>
    </xdr:from>
    <xdr:to>
      <xdr:col>8</xdr:col>
      <xdr:colOff>323850</xdr:colOff>
      <xdr:row>7</xdr:row>
      <xdr:rowOff>76200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5C1B3E3-567A-4295-A728-BA44735E865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530"/>
        <a:stretch/>
      </xdr:blipFill>
      <xdr:spPr bwMode="auto">
        <a:xfrm>
          <a:off x="990600" y="352426"/>
          <a:ext cx="4457700" cy="1209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 editAs="oneCell">
    <xdr:from>
      <xdr:col>1</xdr:col>
      <xdr:colOff>57151</xdr:colOff>
      <xdr:row>62</xdr:row>
      <xdr:rowOff>123825</xdr:rowOff>
    </xdr:from>
    <xdr:to>
      <xdr:col>11</xdr:col>
      <xdr:colOff>515865</xdr:colOff>
      <xdr:row>71</xdr:row>
      <xdr:rowOff>161694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AB7B56D7-E38D-4005-BC50-87BE0A404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1" y="9515475"/>
          <a:ext cx="6802364" cy="176189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25</xdr:row>
      <xdr:rowOff>190501</xdr:rowOff>
    </xdr:from>
    <xdr:to>
      <xdr:col>11</xdr:col>
      <xdr:colOff>503857</xdr:colOff>
      <xdr:row>35</xdr:row>
      <xdr:rowOff>370336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AE6E9972-0450-432D-9E99-1780F7005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425" y="4895851"/>
          <a:ext cx="6723682" cy="214198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42</xdr:row>
      <xdr:rowOff>85092</xdr:rowOff>
    </xdr:from>
    <xdr:to>
      <xdr:col>11</xdr:col>
      <xdr:colOff>438150</xdr:colOff>
      <xdr:row>59</xdr:row>
      <xdr:rowOff>37630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70A6B94A-1994-4A43-AF3C-EA5539AE0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7700" y="8562342"/>
          <a:ext cx="6743700" cy="3248188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38</xdr:row>
      <xdr:rowOff>63036</xdr:rowOff>
    </xdr:from>
    <xdr:to>
      <xdr:col>11</xdr:col>
      <xdr:colOff>447675</xdr:colOff>
      <xdr:row>42</xdr:row>
      <xdr:rowOff>95107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4135B12-A000-4729-8266-5086E59A7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76" y="4301661"/>
          <a:ext cx="6762749" cy="1013146"/>
        </a:xfrm>
        <a:prstGeom prst="rect">
          <a:avLst/>
        </a:prstGeom>
      </xdr:spPr>
    </xdr:pic>
    <xdr:clientData/>
  </xdr:twoCellAnchor>
  <xdr:twoCellAnchor>
    <xdr:from>
      <xdr:col>15</xdr:col>
      <xdr:colOff>95250</xdr:colOff>
      <xdr:row>11</xdr:row>
      <xdr:rowOff>209550</xdr:rowOff>
    </xdr:from>
    <xdr:to>
      <xdr:col>15</xdr:col>
      <xdr:colOff>238125</xdr:colOff>
      <xdr:row>12</xdr:row>
      <xdr:rowOff>171450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6428D656-BB86-41A0-B002-A45383FAB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124075"/>
          <a:ext cx="142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11</xdr:row>
      <xdr:rowOff>133350</xdr:rowOff>
    </xdr:from>
    <xdr:to>
      <xdr:col>9</xdr:col>
      <xdr:colOff>523182</xdr:colOff>
      <xdr:row>21</xdr:row>
      <xdr:rowOff>47385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A0FF5CF5-EB12-45DC-B865-0B57839B4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14375" y="2047875"/>
          <a:ext cx="5542857" cy="1923810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14</xdr:row>
      <xdr:rowOff>76200</xdr:rowOff>
    </xdr:from>
    <xdr:to>
      <xdr:col>23</xdr:col>
      <xdr:colOff>323157</xdr:colOff>
      <xdr:row>24</xdr:row>
      <xdr:rowOff>85485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613B1C34-7B63-42A9-BB2A-AC4B4AC17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439275" y="2667000"/>
          <a:ext cx="5542857" cy="1923810"/>
        </a:xfrm>
        <a:prstGeom prst="rect">
          <a:avLst/>
        </a:prstGeom>
      </xdr:spPr>
    </xdr:pic>
    <xdr:clientData/>
  </xdr:twoCellAnchor>
  <xdr:twoCellAnchor editAs="oneCell">
    <xdr:from>
      <xdr:col>15</xdr:col>
      <xdr:colOff>114300</xdr:colOff>
      <xdr:row>26</xdr:row>
      <xdr:rowOff>76201</xdr:rowOff>
    </xdr:from>
    <xdr:to>
      <xdr:col>21</xdr:col>
      <xdr:colOff>523875</xdr:colOff>
      <xdr:row>32</xdr:row>
      <xdr:rowOff>142875</xdr:rowOff>
    </xdr:to>
    <xdr:pic>
      <xdr:nvPicPr>
        <xdr:cNvPr id="20" name="Obraz 19">
          <a:extLst>
            <a:ext uri="{FF2B5EF4-FFF2-40B4-BE49-F238E27FC236}">
              <a16:creationId xmlns:a16="http://schemas.microsoft.com/office/drawing/2014/main" id="{5D1E540B-AC15-477E-8FC1-CC720C2EEED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530"/>
        <a:stretch/>
      </xdr:blipFill>
      <xdr:spPr bwMode="auto">
        <a:xfrm>
          <a:off x="9505950" y="4762501"/>
          <a:ext cx="4457700" cy="1209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15</xdr:col>
      <xdr:colOff>95250</xdr:colOff>
      <xdr:row>11</xdr:row>
      <xdr:rowOff>0</xdr:rowOff>
    </xdr:from>
    <xdr:to>
      <xdr:col>15</xdr:col>
      <xdr:colOff>228600</xdr:colOff>
      <xdr:row>11</xdr:row>
      <xdr:rowOff>152400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891D240A-2820-4E2F-BE68-5C1EF5079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1905000"/>
          <a:ext cx="1333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19051</xdr:colOff>
      <xdr:row>41</xdr:row>
      <xdr:rowOff>67457</xdr:rowOff>
    </xdr:from>
    <xdr:to>
      <xdr:col>24</xdr:col>
      <xdr:colOff>295276</xdr:colOff>
      <xdr:row>51</xdr:row>
      <xdr:rowOff>122686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91FF2112-3429-4486-9519-13C1797A9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410701" y="8392307"/>
          <a:ext cx="6153150" cy="1960229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47626</xdr:colOff>
      <xdr:row>56</xdr:row>
      <xdr:rowOff>28575</xdr:rowOff>
    </xdr:from>
    <xdr:to>
      <xdr:col>24</xdr:col>
      <xdr:colOff>314325</xdr:colOff>
      <xdr:row>65</xdr:row>
      <xdr:rowOff>56919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EB1E6FAC-0FF7-4594-8297-34FA3421E8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9684"/>
        <a:stretch/>
      </xdr:blipFill>
      <xdr:spPr>
        <a:xfrm>
          <a:off x="9439276" y="11649075"/>
          <a:ext cx="6143624" cy="1761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15</xdr:row>
      <xdr:rowOff>0</xdr:rowOff>
    </xdr:from>
    <xdr:to>
      <xdr:col>1</xdr:col>
      <xdr:colOff>228600</xdr:colOff>
      <xdr:row>15</xdr:row>
      <xdr:rowOff>152400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91C1A69-B184-4359-A922-24FBCB9AF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3114675"/>
          <a:ext cx="1333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56</xdr:row>
      <xdr:rowOff>66675</xdr:rowOff>
    </xdr:from>
    <xdr:to>
      <xdr:col>7</xdr:col>
      <xdr:colOff>9029</xdr:colOff>
      <xdr:row>64</xdr:row>
      <xdr:rowOff>104580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C95FF21-4988-4678-9B99-C07797562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8650" y="9648825"/>
          <a:ext cx="3971429" cy="156190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69</xdr:row>
      <xdr:rowOff>47625</xdr:rowOff>
    </xdr:from>
    <xdr:to>
      <xdr:col>9</xdr:col>
      <xdr:colOff>389838</xdr:colOff>
      <xdr:row>77</xdr:row>
      <xdr:rowOff>95054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AC3270E0-7CE6-42B3-A12C-817D33607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4850" y="12144375"/>
          <a:ext cx="5495238" cy="1571429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</xdr:colOff>
      <xdr:row>39</xdr:row>
      <xdr:rowOff>19050</xdr:rowOff>
    </xdr:from>
    <xdr:to>
      <xdr:col>22</xdr:col>
      <xdr:colOff>161223</xdr:colOff>
      <xdr:row>81</xdr:row>
      <xdr:rowOff>127595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A65BCD06-8C9A-42E9-9DC6-61DEADDF1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77225" y="7038975"/>
          <a:ext cx="5619048" cy="7933333"/>
        </a:xfrm>
        <a:prstGeom prst="rect">
          <a:avLst/>
        </a:prstGeom>
      </xdr:spPr>
    </xdr:pic>
    <xdr:clientData/>
  </xdr:twoCellAnchor>
  <xdr:twoCellAnchor editAs="oneCell">
    <xdr:from>
      <xdr:col>23</xdr:col>
      <xdr:colOff>19050</xdr:colOff>
      <xdr:row>39</xdr:row>
      <xdr:rowOff>47625</xdr:rowOff>
    </xdr:from>
    <xdr:to>
      <xdr:col>32</xdr:col>
      <xdr:colOff>504079</xdr:colOff>
      <xdr:row>84</xdr:row>
      <xdr:rowOff>70377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ED2E4904-467E-4C32-BE55-000645A57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363700" y="7067550"/>
          <a:ext cx="5971429" cy="8485714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23</xdr:col>
      <xdr:colOff>132648</xdr:colOff>
      <xdr:row>124</xdr:row>
      <xdr:rowOff>189498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F505CEB1-0454-44E8-AA07-2381DB198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858250" y="15468600"/>
          <a:ext cx="5619048" cy="80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Z72"/>
  <sheetViews>
    <sheetView topLeftCell="J40" zoomScale="90" zoomScaleNormal="90" workbookViewId="0">
      <selection activeCell="AA69" sqref="AA69"/>
    </sheetView>
  </sheetViews>
  <sheetFormatPr defaultRowHeight="15" x14ac:dyDescent="0.25"/>
  <cols>
    <col min="6" max="6" width="12.85546875" bestFit="1" customWidth="1"/>
    <col min="17" max="17" width="12.7109375" bestFit="1" customWidth="1"/>
    <col min="19" max="19" width="11.42578125" customWidth="1"/>
    <col min="29" max="29" width="12.85546875" bestFit="1" customWidth="1"/>
  </cols>
  <sheetData>
    <row r="1" spans="2:52" ht="15.75" thickBot="1" x14ac:dyDescent="0.3">
      <c r="B1" s="46" t="s">
        <v>25</v>
      </c>
      <c r="C1" s="47"/>
      <c r="D1" s="47"/>
      <c r="E1" s="47"/>
      <c r="F1" s="47"/>
      <c r="G1" s="47"/>
      <c r="H1" s="47"/>
      <c r="I1" s="48"/>
      <c r="N1" s="1"/>
      <c r="O1" s="8"/>
      <c r="P1" s="51" t="s">
        <v>23</v>
      </c>
      <c r="Q1" s="52"/>
      <c r="R1" s="52"/>
      <c r="S1" s="47"/>
      <c r="T1" s="8"/>
      <c r="U1" s="8"/>
      <c r="V1" s="8"/>
      <c r="W1" s="8"/>
      <c r="X1" s="8"/>
      <c r="Y1" s="9"/>
      <c r="Z1" s="8"/>
      <c r="AA1" s="1"/>
      <c r="AC1" s="71" t="s">
        <v>91</v>
      </c>
      <c r="AD1" s="71"/>
      <c r="AE1" s="71"/>
      <c r="AF1" s="71"/>
      <c r="AH1" s="70" t="s">
        <v>92</v>
      </c>
      <c r="AI1" s="71"/>
      <c r="AJ1" s="71"/>
      <c r="AK1" s="71"/>
      <c r="AM1" s="67" t="s">
        <v>93</v>
      </c>
      <c r="AN1" s="68"/>
      <c r="AO1" s="68"/>
      <c r="AP1" s="68"/>
      <c r="AR1" s="70" t="s">
        <v>94</v>
      </c>
      <c r="AS1" s="71"/>
      <c r="AT1" s="71"/>
      <c r="AU1" s="71"/>
      <c r="AW1" s="70" t="s">
        <v>95</v>
      </c>
      <c r="AX1" s="71"/>
      <c r="AY1" s="71"/>
      <c r="AZ1" s="71"/>
    </row>
    <row r="2" spans="2:52" ht="17.25" x14ac:dyDescent="0.25">
      <c r="B2" s="6"/>
      <c r="C2" s="8"/>
      <c r="D2" s="8"/>
      <c r="E2" s="8"/>
      <c r="F2" s="8"/>
      <c r="G2" s="8"/>
      <c r="H2" s="8"/>
      <c r="I2" s="9"/>
      <c r="L2" s="15"/>
      <c r="M2" s="3" t="s">
        <v>131</v>
      </c>
      <c r="N2" s="3"/>
      <c r="O2" s="1"/>
      <c r="P2" s="19" t="s">
        <v>14</v>
      </c>
      <c r="Q2" s="15">
        <v>207</v>
      </c>
      <c r="R2" s="3" t="s">
        <v>1</v>
      </c>
      <c r="S2" s="55" t="s">
        <v>5</v>
      </c>
      <c r="T2" s="55"/>
      <c r="U2" s="55"/>
      <c r="V2" s="55"/>
      <c r="W2" s="55"/>
      <c r="X2" s="55"/>
      <c r="Y2" s="56"/>
      <c r="Z2" s="1"/>
      <c r="AA2" s="1"/>
      <c r="AC2" s="71"/>
      <c r="AD2" s="71"/>
      <c r="AE2" s="71"/>
      <c r="AF2" s="71"/>
      <c r="AG2" s="25"/>
      <c r="AH2" s="71"/>
      <c r="AI2" s="71"/>
      <c r="AJ2" s="71"/>
      <c r="AK2" s="71"/>
      <c r="AM2" s="69"/>
      <c r="AN2" s="69"/>
      <c r="AO2" s="69"/>
      <c r="AP2" s="69"/>
      <c r="AR2" s="71"/>
      <c r="AS2" s="71"/>
      <c r="AT2" s="71"/>
      <c r="AU2" s="71"/>
      <c r="AW2" s="71"/>
      <c r="AX2" s="71"/>
      <c r="AY2" s="71"/>
      <c r="AZ2" s="71"/>
    </row>
    <row r="3" spans="2:52" ht="17.25" x14ac:dyDescent="0.25">
      <c r="B3" s="10"/>
      <c r="C3" s="1"/>
      <c r="D3" s="1"/>
      <c r="E3" s="1"/>
      <c r="F3" s="1"/>
      <c r="G3" s="1"/>
      <c r="H3" s="1"/>
      <c r="I3" s="11"/>
      <c r="L3" s="16"/>
      <c r="M3" s="3" t="s">
        <v>132</v>
      </c>
      <c r="N3" s="3"/>
      <c r="O3" s="1"/>
      <c r="P3" s="19" t="s">
        <v>14</v>
      </c>
      <c r="Q3" s="15"/>
      <c r="R3" s="3" t="s">
        <v>1</v>
      </c>
      <c r="S3" s="57" t="s">
        <v>4</v>
      </c>
      <c r="T3" s="57"/>
      <c r="U3" s="57"/>
      <c r="V3" s="57"/>
      <c r="W3" s="57"/>
      <c r="X3" s="57"/>
      <c r="Y3" s="58"/>
      <c r="Z3" s="1"/>
      <c r="AA3" s="1"/>
      <c r="AC3" s="24" t="s">
        <v>89</v>
      </c>
      <c r="AD3" s="24" t="s">
        <v>90</v>
      </c>
      <c r="AE3" s="24" t="s">
        <v>89</v>
      </c>
      <c r="AF3" s="24" t="s">
        <v>90</v>
      </c>
      <c r="AH3" s="24" t="s">
        <v>89</v>
      </c>
      <c r="AI3" s="24" t="s">
        <v>90</v>
      </c>
      <c r="AJ3" s="24" t="s">
        <v>89</v>
      </c>
      <c r="AK3" s="24" t="s">
        <v>90</v>
      </c>
      <c r="AM3" s="24" t="s">
        <v>89</v>
      </c>
      <c r="AN3" s="24" t="s">
        <v>90</v>
      </c>
      <c r="AO3" s="24" t="s">
        <v>89</v>
      </c>
      <c r="AP3" s="24" t="s">
        <v>90</v>
      </c>
      <c r="AR3" s="24" t="s">
        <v>89</v>
      </c>
      <c r="AS3" s="24" t="s">
        <v>90</v>
      </c>
      <c r="AT3" s="24" t="s">
        <v>89</v>
      </c>
      <c r="AU3" s="24" t="s">
        <v>90</v>
      </c>
      <c r="AW3" s="24" t="s">
        <v>89</v>
      </c>
      <c r="AX3" s="24" t="s">
        <v>90</v>
      </c>
      <c r="AY3" s="24" t="s">
        <v>89</v>
      </c>
      <c r="AZ3" s="24" t="s">
        <v>90</v>
      </c>
    </row>
    <row r="4" spans="2:52" ht="17.25" x14ac:dyDescent="0.25">
      <c r="B4" s="10"/>
      <c r="C4" s="1"/>
      <c r="D4" s="1"/>
      <c r="E4" s="1"/>
      <c r="F4" s="1"/>
      <c r="G4" s="1"/>
      <c r="H4" s="1"/>
      <c r="I4" s="11"/>
      <c r="N4" s="1"/>
      <c r="O4" s="1"/>
      <c r="P4" s="19" t="s">
        <v>14</v>
      </c>
      <c r="Q4" s="15"/>
      <c r="R4" s="3" t="s">
        <v>1</v>
      </c>
      <c r="S4" s="59" t="s">
        <v>3</v>
      </c>
      <c r="T4" s="60"/>
      <c r="U4" s="60"/>
      <c r="V4" s="60"/>
      <c r="W4" s="60"/>
      <c r="X4" s="60"/>
      <c r="Y4" s="61"/>
      <c r="Z4" s="1"/>
      <c r="AA4" s="1"/>
      <c r="AC4" s="3">
        <v>0</v>
      </c>
      <c r="AD4" s="3">
        <v>999.87</v>
      </c>
      <c r="AE4">
        <v>20</v>
      </c>
      <c r="AF4" s="3">
        <v>998.23</v>
      </c>
      <c r="AH4" s="3">
        <v>0</v>
      </c>
      <c r="AI4" s="3">
        <v>1050</v>
      </c>
      <c r="AJ4">
        <v>20</v>
      </c>
      <c r="AK4" s="3">
        <v>1060</v>
      </c>
      <c r="AM4" s="3">
        <v>0</v>
      </c>
      <c r="AN4" s="3">
        <v>1031</v>
      </c>
      <c r="AO4">
        <v>20</v>
      </c>
      <c r="AP4" s="3">
        <v>1042</v>
      </c>
      <c r="AR4" s="3">
        <v>0</v>
      </c>
      <c r="AS4" s="29">
        <v>1095</v>
      </c>
      <c r="AT4" s="31">
        <v>20</v>
      </c>
      <c r="AU4" s="3">
        <v>1102</v>
      </c>
      <c r="AW4" s="3">
        <v>0</v>
      </c>
      <c r="AX4" s="3">
        <v>1077</v>
      </c>
      <c r="AY4">
        <v>20</v>
      </c>
      <c r="AZ4" s="3">
        <v>1086</v>
      </c>
    </row>
    <row r="5" spans="2:52" ht="17.25" x14ac:dyDescent="0.25">
      <c r="B5" s="10"/>
      <c r="C5" s="1"/>
      <c r="D5" s="1"/>
      <c r="E5" s="1"/>
      <c r="F5" s="1"/>
      <c r="G5" s="1"/>
      <c r="H5" s="1"/>
      <c r="I5" s="11"/>
      <c r="N5" s="1"/>
      <c r="O5" s="1"/>
      <c r="P5" s="19" t="s">
        <v>0</v>
      </c>
      <c r="Q5" s="16">
        <f>SUM(Q2:Q4)</f>
        <v>207</v>
      </c>
      <c r="R5" s="3" t="s">
        <v>1</v>
      </c>
      <c r="S5" s="59" t="s">
        <v>2</v>
      </c>
      <c r="T5" s="60"/>
      <c r="U5" s="60"/>
      <c r="V5" s="60"/>
      <c r="W5" s="60"/>
      <c r="X5" s="60"/>
      <c r="Y5" s="61"/>
      <c r="Z5" s="1"/>
      <c r="AA5" s="1"/>
      <c r="AC5" s="3">
        <v>4</v>
      </c>
      <c r="AD5" s="3">
        <v>1000</v>
      </c>
      <c r="AE5" s="3">
        <v>25</v>
      </c>
      <c r="AF5" s="3">
        <v>997.07</v>
      </c>
      <c r="AH5" s="3">
        <v>4</v>
      </c>
      <c r="AI5" s="3">
        <v>1051</v>
      </c>
      <c r="AJ5" s="3">
        <v>25</v>
      </c>
      <c r="AK5" s="3">
        <v>1062</v>
      </c>
      <c r="AM5" s="3">
        <v>4</v>
      </c>
      <c r="AN5" s="3">
        <v>1033</v>
      </c>
      <c r="AO5" s="3">
        <v>25</v>
      </c>
      <c r="AP5" s="3">
        <v>1045</v>
      </c>
      <c r="AR5" s="3">
        <v>4</v>
      </c>
      <c r="AS5" s="3">
        <v>1095</v>
      </c>
      <c r="AT5" s="3">
        <v>25</v>
      </c>
      <c r="AU5" s="3">
        <v>1103</v>
      </c>
      <c r="AW5" s="3">
        <v>4</v>
      </c>
      <c r="AX5" s="3">
        <v>1078</v>
      </c>
      <c r="AY5" s="3">
        <v>25</v>
      </c>
      <c r="AZ5" s="3">
        <v>1087</v>
      </c>
    </row>
    <row r="6" spans="2:52" x14ac:dyDescent="0.25">
      <c r="B6" s="10"/>
      <c r="C6" s="1"/>
      <c r="D6" s="1"/>
      <c r="E6" s="1"/>
      <c r="F6" s="1"/>
      <c r="G6" s="1"/>
      <c r="H6" s="1"/>
      <c r="I6" s="11"/>
      <c r="N6" s="1"/>
      <c r="O6" s="1"/>
      <c r="P6" s="20" t="s">
        <v>20</v>
      </c>
      <c r="Q6" s="15">
        <f>'Dobór ZB'!C10</f>
        <v>13.59</v>
      </c>
      <c r="R6" s="4" t="s">
        <v>21</v>
      </c>
      <c r="S6" s="64" t="s">
        <v>22</v>
      </c>
      <c r="T6" s="65"/>
      <c r="U6" s="65"/>
      <c r="V6" s="65"/>
      <c r="W6" s="65"/>
      <c r="X6" s="65"/>
      <c r="Y6" s="66"/>
      <c r="Z6" s="1"/>
      <c r="AA6" s="1"/>
      <c r="AC6" s="3">
        <v>5</v>
      </c>
      <c r="AD6" s="3">
        <v>999.99</v>
      </c>
      <c r="AE6" s="3">
        <v>30</v>
      </c>
      <c r="AF6" s="3">
        <v>995.67</v>
      </c>
      <c r="AH6" s="3">
        <v>5</v>
      </c>
      <c r="AI6" s="3">
        <v>1054</v>
      </c>
      <c r="AJ6" s="3">
        <v>30</v>
      </c>
      <c r="AK6" s="3">
        <v>1064</v>
      </c>
      <c r="AM6" s="3">
        <v>5</v>
      </c>
      <c r="AN6" s="3">
        <v>1034</v>
      </c>
      <c r="AO6" s="3">
        <v>30</v>
      </c>
      <c r="AP6" s="3">
        <v>1047</v>
      </c>
      <c r="AR6" s="3">
        <v>5</v>
      </c>
      <c r="AS6" s="3">
        <v>1095</v>
      </c>
      <c r="AT6" s="3">
        <v>30</v>
      </c>
      <c r="AU6" s="3">
        <v>1104</v>
      </c>
      <c r="AW6" s="3">
        <v>5</v>
      </c>
      <c r="AX6" s="3">
        <v>1079</v>
      </c>
      <c r="AY6" s="3">
        <v>30</v>
      </c>
      <c r="AZ6" s="3">
        <v>1089</v>
      </c>
    </row>
    <row r="7" spans="2:52" ht="17.25" x14ac:dyDescent="0.25">
      <c r="B7" s="10"/>
      <c r="C7" s="1"/>
      <c r="D7" s="1"/>
      <c r="E7" s="1"/>
      <c r="F7" s="1"/>
      <c r="G7" s="1"/>
      <c r="H7" s="1"/>
      <c r="I7" s="11"/>
      <c r="N7" s="1"/>
      <c r="O7" s="1"/>
      <c r="P7" s="19" t="s">
        <v>15</v>
      </c>
      <c r="Q7" s="15">
        <f>'Dobór ZB'!C11</f>
        <v>-18</v>
      </c>
      <c r="R7" s="3" t="s">
        <v>6</v>
      </c>
      <c r="S7" s="59" t="s">
        <v>7</v>
      </c>
      <c r="T7" s="60"/>
      <c r="U7" s="60"/>
      <c r="V7" s="60"/>
      <c r="W7" s="60"/>
      <c r="X7" s="60"/>
      <c r="Y7" s="61"/>
      <c r="Z7" s="1"/>
      <c r="AA7" s="1"/>
      <c r="AC7" s="3">
        <v>6</v>
      </c>
      <c r="AD7" s="3">
        <v>999.97</v>
      </c>
      <c r="AE7" s="3">
        <v>35</v>
      </c>
      <c r="AF7" s="3">
        <v>994.06</v>
      </c>
      <c r="AH7" s="3">
        <v>6</v>
      </c>
      <c r="AI7" s="3">
        <v>1054</v>
      </c>
      <c r="AJ7" s="3">
        <v>35</v>
      </c>
      <c r="AK7" s="3">
        <v>1066</v>
      </c>
      <c r="AM7" s="3">
        <v>6</v>
      </c>
      <c r="AN7" s="3">
        <v>1034</v>
      </c>
      <c r="AO7" s="3">
        <v>35</v>
      </c>
      <c r="AP7" s="3">
        <v>1049</v>
      </c>
      <c r="AR7" s="3">
        <v>6</v>
      </c>
      <c r="AS7" s="3">
        <v>1095</v>
      </c>
      <c r="AT7" s="3">
        <v>35</v>
      </c>
      <c r="AU7" s="3">
        <v>1106</v>
      </c>
      <c r="AW7" s="3">
        <v>6</v>
      </c>
      <c r="AX7" s="3">
        <v>1078</v>
      </c>
      <c r="AY7" s="3">
        <v>35</v>
      </c>
      <c r="AZ7" s="3">
        <v>1090</v>
      </c>
    </row>
    <row r="8" spans="2:52" ht="18" thickBot="1" x14ac:dyDescent="0.3">
      <c r="B8" s="12"/>
      <c r="C8" s="13"/>
      <c r="D8" s="13"/>
      <c r="E8" s="13"/>
      <c r="F8" s="13"/>
      <c r="G8" s="13"/>
      <c r="H8" s="13"/>
      <c r="I8" s="14"/>
      <c r="N8" s="1"/>
      <c r="O8" s="1"/>
      <c r="P8" s="19" t="s">
        <v>16</v>
      </c>
      <c r="Q8" s="15">
        <f>'Dobór ZB'!C12</f>
        <v>170</v>
      </c>
      <c r="R8" s="3" t="s">
        <v>6</v>
      </c>
      <c r="S8" s="59" t="s">
        <v>8</v>
      </c>
      <c r="T8" s="60"/>
      <c r="U8" s="60"/>
      <c r="V8" s="60"/>
      <c r="W8" s="60"/>
      <c r="X8" s="60"/>
      <c r="Y8" s="61"/>
      <c r="Z8" s="1"/>
      <c r="AA8" s="1"/>
      <c r="AC8" s="3">
        <v>7</v>
      </c>
      <c r="AD8" s="3">
        <v>999.93</v>
      </c>
      <c r="AE8" s="3">
        <v>40</v>
      </c>
      <c r="AF8" s="3">
        <v>992.24</v>
      </c>
      <c r="AH8" s="3">
        <v>7</v>
      </c>
      <c r="AI8" s="3">
        <v>1054</v>
      </c>
      <c r="AJ8" s="3">
        <v>40</v>
      </c>
      <c r="AK8" s="3">
        <v>1068</v>
      </c>
      <c r="AM8" s="3">
        <v>7</v>
      </c>
      <c r="AN8" s="3">
        <v>1034</v>
      </c>
      <c r="AO8" s="3">
        <v>40</v>
      </c>
      <c r="AP8" s="3">
        <v>1051</v>
      </c>
      <c r="AR8" s="3">
        <v>7</v>
      </c>
      <c r="AS8" s="3">
        <v>1096</v>
      </c>
      <c r="AT8" s="3">
        <v>40</v>
      </c>
      <c r="AU8" s="3">
        <v>1107</v>
      </c>
      <c r="AW8" s="3">
        <v>7</v>
      </c>
      <c r="AX8" s="3">
        <v>1078</v>
      </c>
      <c r="AY8" s="3">
        <v>40</v>
      </c>
      <c r="AZ8" s="3">
        <v>1093</v>
      </c>
    </row>
    <row r="9" spans="2:52" x14ac:dyDescent="0.25">
      <c r="B9" s="1"/>
      <c r="C9" s="1"/>
      <c r="D9" s="1"/>
      <c r="E9" s="1"/>
      <c r="F9" s="1"/>
      <c r="G9" s="1"/>
      <c r="H9" s="1"/>
      <c r="I9" s="1"/>
      <c r="N9" s="1"/>
      <c r="O9" s="1"/>
      <c r="P9" s="19"/>
      <c r="Q9" s="15" t="str">
        <f>'Dobór ZB'!C13</f>
        <v>Tyfocor LS</v>
      </c>
      <c r="R9" s="3" t="s">
        <v>10</v>
      </c>
      <c r="S9" s="59" t="s">
        <v>9</v>
      </c>
      <c r="T9" s="60"/>
      <c r="U9" s="60"/>
      <c r="V9" s="60"/>
      <c r="W9" s="60"/>
      <c r="X9" s="60"/>
      <c r="Y9" s="61"/>
      <c r="Z9" s="1"/>
      <c r="AA9" s="1"/>
      <c r="AC9" s="3">
        <v>8</v>
      </c>
      <c r="AD9" s="3">
        <v>999.88</v>
      </c>
      <c r="AE9" s="3">
        <v>45</v>
      </c>
      <c r="AF9" s="3">
        <v>990.25</v>
      </c>
      <c r="AH9" s="3">
        <v>8</v>
      </c>
      <c r="AI9" s="3">
        <v>1055</v>
      </c>
      <c r="AJ9" s="3">
        <v>45</v>
      </c>
      <c r="AK9" s="3">
        <v>1070</v>
      </c>
      <c r="AM9" s="3">
        <v>8</v>
      </c>
      <c r="AN9" s="3">
        <v>1035</v>
      </c>
      <c r="AO9" s="3">
        <v>45</v>
      </c>
      <c r="AP9" s="3">
        <v>1054</v>
      </c>
      <c r="AR9" s="3">
        <v>8</v>
      </c>
      <c r="AS9" s="3">
        <v>1097</v>
      </c>
      <c r="AT9" s="3">
        <v>45</v>
      </c>
      <c r="AU9" s="3">
        <v>1107</v>
      </c>
      <c r="AW9" s="3">
        <v>8</v>
      </c>
      <c r="AX9" s="3">
        <v>1080</v>
      </c>
      <c r="AY9" s="3">
        <v>45</v>
      </c>
      <c r="AZ9" s="3">
        <v>1094</v>
      </c>
    </row>
    <row r="10" spans="2:52" x14ac:dyDescent="0.25">
      <c r="B10" s="1"/>
      <c r="C10" s="1"/>
      <c r="D10" s="1"/>
      <c r="E10" s="1"/>
      <c r="F10" s="1"/>
      <c r="G10" s="1"/>
      <c r="H10" s="1"/>
      <c r="I10" s="1"/>
      <c r="N10" s="1"/>
      <c r="O10" s="1"/>
      <c r="P10" s="82" t="s">
        <v>160</v>
      </c>
      <c r="Q10" s="83"/>
      <c r="R10" s="3" t="s">
        <v>10</v>
      </c>
      <c r="S10" s="59" t="s">
        <v>50</v>
      </c>
      <c r="T10" s="60"/>
      <c r="U10" s="60"/>
      <c r="V10" s="60"/>
      <c r="W10" s="60"/>
      <c r="X10" s="60"/>
      <c r="Y10" s="61"/>
      <c r="Z10" s="1"/>
      <c r="AA10" s="1"/>
      <c r="AC10" s="3">
        <v>9</v>
      </c>
      <c r="AD10" s="3">
        <v>999.81</v>
      </c>
      <c r="AE10" s="3">
        <v>50</v>
      </c>
      <c r="AF10" s="3">
        <v>988.07</v>
      </c>
      <c r="AH10" s="3">
        <v>9</v>
      </c>
      <c r="AI10" s="3">
        <v>1055</v>
      </c>
      <c r="AJ10" s="3">
        <v>50</v>
      </c>
      <c r="AK10" s="3">
        <v>1071</v>
      </c>
      <c r="AM10" s="3">
        <v>9</v>
      </c>
      <c r="AN10" s="3">
        <v>1035</v>
      </c>
      <c r="AO10" s="3">
        <v>50</v>
      </c>
      <c r="AP10" s="3">
        <v>1056</v>
      </c>
      <c r="AR10" s="3">
        <v>9</v>
      </c>
      <c r="AS10" s="3">
        <v>1097</v>
      </c>
      <c r="AT10" s="3">
        <v>50</v>
      </c>
      <c r="AU10" s="3">
        <v>1108</v>
      </c>
      <c r="AW10" s="3">
        <v>9</v>
      </c>
      <c r="AX10" s="3">
        <v>108</v>
      </c>
      <c r="AY10" s="3">
        <v>50</v>
      </c>
      <c r="AZ10" s="3">
        <v>1095</v>
      </c>
    </row>
    <row r="11" spans="2:52" ht="15.75" thickBot="1" x14ac:dyDescent="0.3">
      <c r="B11" s="1"/>
      <c r="C11" s="1"/>
      <c r="D11" s="1"/>
      <c r="E11" s="1"/>
      <c r="F11" s="1"/>
      <c r="G11" s="1"/>
      <c r="H11" s="1"/>
      <c r="I11" s="1"/>
      <c r="N11" s="1"/>
      <c r="O11" s="1"/>
      <c r="P11" s="19"/>
      <c r="Q11" s="15">
        <v>35</v>
      </c>
      <c r="R11" s="3" t="s">
        <v>49</v>
      </c>
      <c r="S11" s="59" t="s">
        <v>48</v>
      </c>
      <c r="T11" s="60"/>
      <c r="U11" s="60"/>
      <c r="V11" s="60"/>
      <c r="W11" s="60"/>
      <c r="X11" s="60"/>
      <c r="Y11" s="61"/>
      <c r="Z11" s="1"/>
      <c r="AA11" s="1"/>
      <c r="AC11" s="3">
        <v>10</v>
      </c>
      <c r="AD11" s="3">
        <v>999.73</v>
      </c>
      <c r="AE11" s="3">
        <v>55</v>
      </c>
      <c r="AF11" s="3">
        <v>985.73</v>
      </c>
      <c r="AH11" s="3">
        <v>10</v>
      </c>
      <c r="AI11" s="3">
        <v>1056</v>
      </c>
      <c r="AJ11" s="3">
        <v>55</v>
      </c>
      <c r="AK11" s="3">
        <v>1072</v>
      </c>
      <c r="AM11" s="3">
        <v>10</v>
      </c>
      <c r="AN11" s="3">
        <v>1036</v>
      </c>
      <c r="AO11" s="3">
        <v>55</v>
      </c>
      <c r="AP11" s="3">
        <v>1057</v>
      </c>
      <c r="AR11" s="3">
        <v>10</v>
      </c>
      <c r="AS11" s="3">
        <v>1098</v>
      </c>
      <c r="AT11" s="3">
        <v>55</v>
      </c>
      <c r="AU11" s="3">
        <v>1108</v>
      </c>
      <c r="AW11" s="3">
        <v>10</v>
      </c>
      <c r="AX11" s="3">
        <v>1081</v>
      </c>
      <c r="AY11" s="3">
        <v>55</v>
      </c>
      <c r="AZ11" s="3">
        <v>1095</v>
      </c>
    </row>
    <row r="12" spans="2:52" ht="17.25" x14ac:dyDescent="0.25">
      <c r="B12" s="6"/>
      <c r="C12" s="8"/>
      <c r="D12" s="8"/>
      <c r="E12" s="8"/>
      <c r="F12" s="8"/>
      <c r="G12" s="8"/>
      <c r="H12" s="8"/>
      <c r="I12" s="8"/>
      <c r="J12" s="9"/>
      <c r="N12" s="1"/>
      <c r="O12" s="1"/>
      <c r="P12" s="19"/>
      <c r="Q12" s="15">
        <f>AX4</f>
        <v>1077</v>
      </c>
      <c r="R12" s="4" t="s">
        <v>12</v>
      </c>
      <c r="S12" s="64" t="s">
        <v>11</v>
      </c>
      <c r="T12" s="65"/>
      <c r="U12" s="65"/>
      <c r="V12" s="65"/>
      <c r="W12" s="65"/>
      <c r="X12" s="65"/>
      <c r="Y12" s="66"/>
      <c r="Z12" s="1"/>
      <c r="AA12" s="1"/>
      <c r="AC12" s="3">
        <v>11</v>
      </c>
      <c r="AD12" s="3">
        <v>999.63</v>
      </c>
      <c r="AE12" s="3">
        <v>60</v>
      </c>
      <c r="AF12" s="3">
        <v>983.24</v>
      </c>
      <c r="AH12" s="3">
        <v>11</v>
      </c>
      <c r="AI12" s="3">
        <v>1056</v>
      </c>
      <c r="AJ12" s="3">
        <v>60</v>
      </c>
      <c r="AK12" s="3">
        <v>1074</v>
      </c>
      <c r="AM12" s="3">
        <v>11</v>
      </c>
      <c r="AN12" s="3">
        <v>1037</v>
      </c>
      <c r="AO12" s="3">
        <v>60</v>
      </c>
      <c r="AP12" s="3">
        <v>1058</v>
      </c>
      <c r="AR12" s="3">
        <v>11</v>
      </c>
      <c r="AS12" s="3">
        <v>1098</v>
      </c>
      <c r="AT12" s="3">
        <v>60</v>
      </c>
      <c r="AU12" s="3">
        <v>1109</v>
      </c>
      <c r="AW12" s="3">
        <v>11</v>
      </c>
      <c r="AX12" s="3">
        <v>1081</v>
      </c>
      <c r="AY12" s="3">
        <v>60</v>
      </c>
      <c r="AZ12" s="3">
        <v>1096</v>
      </c>
    </row>
    <row r="13" spans="2:52" ht="17.25" x14ac:dyDescent="0.25">
      <c r="B13" s="10"/>
      <c r="C13" s="1"/>
      <c r="D13" s="1"/>
      <c r="E13" s="1"/>
      <c r="F13" s="1"/>
      <c r="G13" s="1"/>
      <c r="H13" s="1"/>
      <c r="I13" s="1"/>
      <c r="J13" s="11"/>
      <c r="N13" s="1"/>
      <c r="O13" s="1"/>
      <c r="P13" s="19"/>
      <c r="Q13" s="15">
        <f>AZ12</f>
        <v>1096</v>
      </c>
      <c r="R13" s="4" t="s">
        <v>12</v>
      </c>
      <c r="S13" s="59" t="s">
        <v>13</v>
      </c>
      <c r="T13" s="60"/>
      <c r="U13" s="60"/>
      <c r="V13" s="60"/>
      <c r="W13" s="60"/>
      <c r="X13" s="60"/>
      <c r="Y13" s="61"/>
      <c r="Z13" s="1"/>
      <c r="AA13" s="1"/>
      <c r="AC13" s="3">
        <v>12</v>
      </c>
      <c r="AD13" s="3">
        <v>999.52</v>
      </c>
      <c r="AE13" s="3">
        <v>65</v>
      </c>
      <c r="AF13" s="3">
        <v>980.59</v>
      </c>
      <c r="AH13" s="3">
        <v>12</v>
      </c>
      <c r="AI13" s="3">
        <v>1056</v>
      </c>
      <c r="AJ13" s="3">
        <v>65</v>
      </c>
      <c r="AK13" s="3"/>
      <c r="AM13" s="3">
        <v>12</v>
      </c>
      <c r="AN13" s="3">
        <v>1038</v>
      </c>
      <c r="AO13" s="3">
        <v>65</v>
      </c>
      <c r="AP13" s="3"/>
      <c r="AR13" s="3">
        <v>12</v>
      </c>
      <c r="AS13" s="3">
        <v>1098</v>
      </c>
      <c r="AT13" s="3">
        <v>65</v>
      </c>
      <c r="AU13" s="3"/>
      <c r="AW13" s="3">
        <v>12</v>
      </c>
      <c r="AX13" s="3">
        <v>1082</v>
      </c>
      <c r="AY13" s="3">
        <v>65</v>
      </c>
      <c r="AZ13" s="3"/>
    </row>
    <row r="14" spans="2:52" ht="18.75" x14ac:dyDescent="0.35">
      <c r="B14" s="10"/>
      <c r="C14" s="1"/>
      <c r="D14" s="1"/>
      <c r="E14" s="1"/>
      <c r="F14" s="1"/>
      <c r="G14" s="1"/>
      <c r="H14" s="1"/>
      <c r="I14" s="1"/>
      <c r="J14" s="11"/>
      <c r="N14" s="1"/>
      <c r="O14" s="1"/>
      <c r="P14" s="19" t="s">
        <v>26</v>
      </c>
      <c r="Q14" s="17">
        <f>$Q$12</f>
        <v>1077</v>
      </c>
      <c r="R14" s="4" t="s">
        <v>12</v>
      </c>
      <c r="S14" s="64" t="s">
        <v>27</v>
      </c>
      <c r="T14" s="65"/>
      <c r="U14" s="65"/>
      <c r="V14" s="65"/>
      <c r="W14" s="65"/>
      <c r="X14" s="65"/>
      <c r="Y14" s="66"/>
      <c r="Z14" s="1"/>
      <c r="AA14" s="1"/>
      <c r="AC14" s="3">
        <v>13</v>
      </c>
      <c r="AD14" s="3">
        <v>999.4</v>
      </c>
      <c r="AE14" s="3">
        <v>70</v>
      </c>
      <c r="AF14" s="3">
        <v>977.81</v>
      </c>
      <c r="AH14" s="3">
        <v>13</v>
      </c>
      <c r="AI14" s="3">
        <v>1057</v>
      </c>
      <c r="AJ14" s="3">
        <v>70</v>
      </c>
      <c r="AK14" s="3"/>
      <c r="AM14" s="3">
        <v>13</v>
      </c>
      <c r="AN14" s="3">
        <v>1039</v>
      </c>
      <c r="AO14" s="3">
        <v>70</v>
      </c>
      <c r="AP14" s="3"/>
      <c r="AR14" s="3">
        <v>13</v>
      </c>
      <c r="AS14" s="3">
        <v>1099</v>
      </c>
      <c r="AT14" s="3">
        <v>70</v>
      </c>
      <c r="AU14" s="3"/>
      <c r="AW14" s="3">
        <v>13</v>
      </c>
      <c r="AX14" s="3">
        <v>1083</v>
      </c>
      <c r="AY14" s="3">
        <v>70</v>
      </c>
      <c r="AZ14" s="3"/>
    </row>
    <row r="15" spans="2:52" x14ac:dyDescent="0.25">
      <c r="B15" s="10"/>
      <c r="C15" s="1"/>
      <c r="D15" s="1"/>
      <c r="E15" s="1"/>
      <c r="F15" s="1"/>
      <c r="G15" s="1"/>
      <c r="H15" s="1"/>
      <c r="I15" s="1"/>
      <c r="J15" s="11"/>
      <c r="N15" s="1"/>
      <c r="O15" s="1"/>
      <c r="P15" s="10"/>
      <c r="Q15" s="1"/>
      <c r="R15" s="1"/>
      <c r="S15" s="1"/>
      <c r="T15" s="1"/>
      <c r="U15" s="1"/>
      <c r="V15" s="1"/>
      <c r="W15" s="1"/>
      <c r="X15" s="1"/>
      <c r="Y15" s="11"/>
      <c r="Z15" s="1"/>
      <c r="AA15" s="1"/>
      <c r="AC15" s="3">
        <v>14</v>
      </c>
      <c r="AD15" s="3">
        <v>999.27</v>
      </c>
      <c r="AE15" s="3">
        <v>75</v>
      </c>
      <c r="AF15" s="3">
        <v>974.89</v>
      </c>
      <c r="AH15" s="3">
        <v>14</v>
      </c>
      <c r="AI15" s="3">
        <v>1057</v>
      </c>
      <c r="AJ15" s="3">
        <v>75</v>
      </c>
      <c r="AK15" s="3"/>
      <c r="AM15" s="3">
        <v>14</v>
      </c>
      <c r="AN15" s="3">
        <v>1040</v>
      </c>
      <c r="AO15" s="3">
        <v>75</v>
      </c>
      <c r="AP15" s="3"/>
      <c r="AR15" s="3">
        <v>14</v>
      </c>
      <c r="AS15" s="3">
        <v>1099</v>
      </c>
      <c r="AT15" s="3">
        <v>75</v>
      </c>
      <c r="AU15" s="3"/>
      <c r="AW15" s="3">
        <v>14</v>
      </c>
      <c r="AX15" s="3">
        <v>1083</v>
      </c>
      <c r="AY15" s="3">
        <v>75</v>
      </c>
      <c r="AZ15" s="3"/>
    </row>
    <row r="16" spans="2:52" x14ac:dyDescent="0.25">
      <c r="B16" s="10"/>
      <c r="C16" s="1"/>
      <c r="D16" s="1"/>
      <c r="E16" s="1"/>
      <c r="F16" s="1"/>
      <c r="G16" s="1"/>
      <c r="H16" s="1"/>
      <c r="I16" s="1"/>
      <c r="J16" s="11"/>
      <c r="N16" s="1"/>
      <c r="O16" s="1"/>
      <c r="P16" s="10"/>
      <c r="Q16" s="1"/>
      <c r="R16" s="1"/>
      <c r="S16" s="1"/>
      <c r="T16" s="1"/>
      <c r="U16" s="1"/>
      <c r="V16" s="1"/>
      <c r="W16" s="1"/>
      <c r="X16" s="1"/>
      <c r="Y16" s="11"/>
      <c r="Z16" s="1"/>
      <c r="AA16" s="1"/>
      <c r="AC16" s="3">
        <v>15</v>
      </c>
      <c r="AD16" s="3">
        <v>999.13</v>
      </c>
      <c r="AE16" s="3">
        <v>80</v>
      </c>
      <c r="AF16" s="3">
        <v>971.83</v>
      </c>
      <c r="AH16" s="3">
        <v>15</v>
      </c>
      <c r="AI16" s="3">
        <v>1058</v>
      </c>
      <c r="AJ16" s="3">
        <v>80</v>
      </c>
      <c r="AK16" s="3"/>
      <c r="AM16" s="3">
        <v>15</v>
      </c>
      <c r="AN16" s="3">
        <v>1040</v>
      </c>
      <c r="AO16" s="3">
        <v>80</v>
      </c>
      <c r="AP16" s="3"/>
      <c r="AR16" s="3">
        <v>15</v>
      </c>
      <c r="AS16" s="3">
        <v>1100</v>
      </c>
      <c r="AT16" s="3">
        <v>80</v>
      </c>
      <c r="AU16" s="3"/>
      <c r="AW16" s="3">
        <v>15</v>
      </c>
      <c r="AX16" s="3">
        <v>1083</v>
      </c>
      <c r="AY16" s="3">
        <v>80</v>
      </c>
      <c r="AZ16" s="3"/>
    </row>
    <row r="17" spans="2:52" x14ac:dyDescent="0.25">
      <c r="B17" s="10"/>
      <c r="C17" s="1"/>
      <c r="D17" s="1"/>
      <c r="E17" s="1"/>
      <c r="F17" s="1"/>
      <c r="G17" s="1"/>
      <c r="H17" s="1"/>
      <c r="I17" s="1"/>
      <c r="J17" s="11"/>
      <c r="N17" s="1"/>
      <c r="O17" s="1"/>
      <c r="P17" s="10"/>
      <c r="Q17" s="1"/>
      <c r="R17" s="1"/>
      <c r="S17" s="1"/>
      <c r="T17" s="1"/>
      <c r="U17" s="1"/>
      <c r="V17" s="1"/>
      <c r="W17" s="1"/>
      <c r="X17" s="1"/>
      <c r="Y17" s="11"/>
      <c r="Z17" s="1"/>
      <c r="AA17" s="1"/>
      <c r="AC17" s="3">
        <v>16</v>
      </c>
      <c r="AD17" s="3">
        <v>998.97</v>
      </c>
      <c r="AE17" s="3">
        <v>85</v>
      </c>
      <c r="AF17" s="3">
        <v>968.65</v>
      </c>
      <c r="AH17" s="3">
        <v>16</v>
      </c>
      <c r="AI17" s="3">
        <v>1058</v>
      </c>
      <c r="AJ17" s="3">
        <v>85</v>
      </c>
      <c r="AK17" s="3"/>
      <c r="AM17" s="3">
        <v>16</v>
      </c>
      <c r="AN17" s="3">
        <v>1040</v>
      </c>
      <c r="AO17" s="3">
        <v>85</v>
      </c>
      <c r="AP17" s="3"/>
      <c r="AR17" s="3">
        <v>16</v>
      </c>
      <c r="AS17" s="3">
        <v>1100</v>
      </c>
      <c r="AT17" s="3">
        <v>85</v>
      </c>
      <c r="AU17" s="3"/>
      <c r="AW17" s="3">
        <v>16</v>
      </c>
      <c r="AX17" s="3">
        <v>1083</v>
      </c>
      <c r="AY17" s="3">
        <v>85</v>
      </c>
      <c r="AZ17" s="3"/>
    </row>
    <row r="18" spans="2:52" x14ac:dyDescent="0.25">
      <c r="B18" s="10"/>
      <c r="C18" s="1"/>
      <c r="D18" s="1"/>
      <c r="E18" s="1"/>
      <c r="F18" s="1"/>
      <c r="G18" s="1"/>
      <c r="H18" s="1"/>
      <c r="I18" s="1"/>
      <c r="J18" s="11"/>
      <c r="N18" s="1"/>
      <c r="O18" s="1"/>
      <c r="P18" s="10"/>
      <c r="Q18" s="1"/>
      <c r="R18" s="1"/>
      <c r="S18" s="1"/>
      <c r="T18" s="1"/>
      <c r="U18" s="1"/>
      <c r="V18" s="1"/>
      <c r="W18" s="1"/>
      <c r="X18" s="1"/>
      <c r="Y18" s="11"/>
      <c r="Z18" s="1"/>
      <c r="AA18" s="1"/>
      <c r="AC18" s="3">
        <v>17</v>
      </c>
      <c r="AD18" s="3">
        <v>998.8</v>
      </c>
      <c r="AE18" s="3">
        <v>90</v>
      </c>
      <c r="AF18" s="3">
        <v>965.34</v>
      </c>
      <c r="AH18" s="3">
        <v>17</v>
      </c>
      <c r="AI18" s="3">
        <v>1058</v>
      </c>
      <c r="AJ18" s="3">
        <v>90</v>
      </c>
      <c r="AK18" s="3"/>
      <c r="AM18" s="3">
        <v>17</v>
      </c>
      <c r="AN18" s="3">
        <v>1040</v>
      </c>
      <c r="AO18" s="3">
        <v>90</v>
      </c>
      <c r="AP18" s="3"/>
      <c r="AR18" s="3">
        <v>17</v>
      </c>
      <c r="AS18" s="3">
        <v>1100</v>
      </c>
      <c r="AT18" s="3">
        <v>90</v>
      </c>
      <c r="AU18" s="3"/>
      <c r="AW18" s="3">
        <v>17</v>
      </c>
      <c r="AX18" s="3">
        <v>1084</v>
      </c>
      <c r="AY18" s="3">
        <v>90</v>
      </c>
      <c r="AZ18" s="3"/>
    </row>
    <row r="19" spans="2:52" x14ac:dyDescent="0.25">
      <c r="B19" s="10"/>
      <c r="C19" s="1"/>
      <c r="D19" s="1"/>
      <c r="E19" s="1"/>
      <c r="F19" s="1"/>
      <c r="G19" s="1"/>
      <c r="H19" s="1"/>
      <c r="I19" s="1"/>
      <c r="J19" s="11"/>
      <c r="N19" s="1"/>
      <c r="O19" s="1"/>
      <c r="P19" s="10"/>
      <c r="Q19" s="1"/>
      <c r="R19" s="1"/>
      <c r="S19" s="1"/>
      <c r="T19" s="1"/>
      <c r="U19" s="1"/>
      <c r="V19" s="1"/>
      <c r="W19" s="1"/>
      <c r="X19" s="1"/>
      <c r="Y19" s="11"/>
      <c r="Z19" s="1"/>
      <c r="AA19" s="1"/>
      <c r="AC19" s="3">
        <v>18</v>
      </c>
      <c r="AD19" s="3">
        <v>998.62</v>
      </c>
      <c r="AE19" s="3">
        <v>95</v>
      </c>
      <c r="AF19" s="3">
        <v>961.92</v>
      </c>
      <c r="AH19" s="3">
        <v>18</v>
      </c>
      <c r="AI19" s="3">
        <v>1058</v>
      </c>
      <c r="AJ19" s="3">
        <v>95</v>
      </c>
      <c r="AK19" s="3"/>
      <c r="AM19" s="3">
        <v>18</v>
      </c>
      <c r="AN19" s="3">
        <v>1041</v>
      </c>
      <c r="AO19" s="3">
        <v>95</v>
      </c>
      <c r="AP19" s="3"/>
      <c r="AR19" s="3">
        <v>18</v>
      </c>
      <c r="AS19" s="3">
        <v>1101</v>
      </c>
      <c r="AT19" s="3">
        <v>95</v>
      </c>
      <c r="AU19" s="3"/>
      <c r="AW19" s="3">
        <v>18</v>
      </c>
      <c r="AX19" s="3">
        <v>1085</v>
      </c>
      <c r="AY19" s="3">
        <v>95</v>
      </c>
      <c r="AZ19" s="3"/>
    </row>
    <row r="20" spans="2:52" x14ac:dyDescent="0.25">
      <c r="B20" s="10"/>
      <c r="C20" s="1"/>
      <c r="D20" s="1"/>
      <c r="E20" s="1"/>
      <c r="F20" s="1"/>
      <c r="G20" s="1"/>
      <c r="H20" s="1"/>
      <c r="I20" s="1"/>
      <c r="J20" s="11"/>
      <c r="N20" s="1"/>
      <c r="O20" s="1"/>
      <c r="P20" s="10"/>
      <c r="Q20" s="1"/>
      <c r="R20" s="1"/>
      <c r="S20" s="1"/>
      <c r="T20" s="1"/>
      <c r="U20" s="1"/>
      <c r="V20" s="1"/>
      <c r="W20" s="1"/>
      <c r="X20" s="1"/>
      <c r="Y20" s="11"/>
      <c r="Z20" s="1"/>
      <c r="AA20" s="1"/>
      <c r="AC20" s="3">
        <v>19</v>
      </c>
      <c r="AD20" s="3">
        <v>998.43</v>
      </c>
      <c r="AE20" s="3">
        <v>100</v>
      </c>
      <c r="AF20" s="3">
        <v>958.38</v>
      </c>
      <c r="AH20" s="3">
        <v>19</v>
      </c>
      <c r="AI20" s="3">
        <v>1058</v>
      </c>
      <c r="AJ20" s="3">
        <v>100</v>
      </c>
      <c r="AK20" s="3"/>
      <c r="AM20" s="3">
        <v>19</v>
      </c>
      <c r="AN20" s="3">
        <v>1041</v>
      </c>
      <c r="AO20" s="3">
        <v>100</v>
      </c>
      <c r="AP20" s="3"/>
      <c r="AR20" s="3">
        <v>19</v>
      </c>
      <c r="AS20" s="3">
        <v>1101</v>
      </c>
      <c r="AT20" s="3">
        <v>100</v>
      </c>
      <c r="AU20" s="3"/>
      <c r="AW20" s="3">
        <v>19</v>
      </c>
      <c r="AX20" s="3">
        <v>1085</v>
      </c>
      <c r="AY20" s="3">
        <v>100</v>
      </c>
      <c r="AZ20" s="3"/>
    </row>
    <row r="21" spans="2:52" x14ac:dyDescent="0.25">
      <c r="B21" s="10"/>
      <c r="C21" s="1"/>
      <c r="D21" s="1"/>
      <c r="E21" s="1"/>
      <c r="F21" s="1"/>
      <c r="G21" s="1"/>
      <c r="H21" s="1"/>
      <c r="I21" s="1"/>
      <c r="J21" s="11"/>
      <c r="N21" s="1"/>
      <c r="O21" s="1"/>
      <c r="P21" s="10"/>
      <c r="Q21" s="1"/>
      <c r="R21" s="1"/>
      <c r="S21" s="1"/>
      <c r="T21" s="1"/>
      <c r="U21" s="1"/>
      <c r="V21" s="1"/>
      <c r="W21" s="1"/>
      <c r="X21" s="1"/>
      <c r="Y21" s="11"/>
      <c r="Z21" s="1"/>
      <c r="AA21" s="1"/>
    </row>
    <row r="22" spans="2:52" x14ac:dyDescent="0.25">
      <c r="B22" s="10"/>
      <c r="C22" s="1"/>
      <c r="D22" s="1"/>
      <c r="E22" s="1"/>
      <c r="F22" s="1"/>
      <c r="G22" s="1"/>
      <c r="H22" s="1"/>
      <c r="I22" s="1"/>
      <c r="J22" s="11"/>
      <c r="N22" s="1"/>
      <c r="O22" s="1"/>
      <c r="P22" s="10"/>
      <c r="Q22" s="1"/>
      <c r="R22" s="1"/>
      <c r="S22" s="1"/>
      <c r="T22" s="1"/>
      <c r="U22" s="1"/>
      <c r="V22" s="1"/>
      <c r="W22" s="1"/>
      <c r="X22" s="1"/>
      <c r="Y22" s="11"/>
      <c r="Z22" s="1"/>
      <c r="AA22" s="1"/>
    </row>
    <row r="23" spans="2:52" x14ac:dyDescent="0.25">
      <c r="B23" s="10"/>
      <c r="C23" s="1"/>
      <c r="D23" s="1"/>
      <c r="E23" s="1"/>
      <c r="F23" s="1"/>
      <c r="G23" s="1"/>
      <c r="H23" s="1"/>
      <c r="I23" s="1"/>
      <c r="J23" s="11"/>
      <c r="N23" s="1"/>
      <c r="O23" s="1"/>
      <c r="P23" s="10"/>
      <c r="Q23" s="1"/>
      <c r="R23" s="1"/>
      <c r="S23" s="1"/>
      <c r="T23" s="1"/>
      <c r="U23" s="1"/>
      <c r="V23" s="1"/>
      <c r="W23" s="1"/>
      <c r="X23" s="1"/>
      <c r="Y23" s="11"/>
      <c r="Z23" s="1"/>
      <c r="AA23" s="1"/>
    </row>
    <row r="24" spans="2:52" ht="15.75" thickBot="1" x14ac:dyDescent="0.3">
      <c r="B24" s="12"/>
      <c r="C24" s="13"/>
      <c r="D24" s="13"/>
      <c r="E24" s="13"/>
      <c r="F24" s="13"/>
      <c r="G24" s="13"/>
      <c r="H24" s="13"/>
      <c r="I24" s="13"/>
      <c r="J24" s="14"/>
      <c r="N24" s="1"/>
      <c r="O24" s="1"/>
      <c r="P24" s="10"/>
      <c r="Q24" s="1"/>
      <c r="R24" s="1"/>
      <c r="S24" s="1"/>
      <c r="T24" s="1"/>
      <c r="U24" s="1"/>
      <c r="V24" s="1"/>
      <c r="W24" s="1"/>
      <c r="X24" s="1"/>
      <c r="Y24" s="11"/>
      <c r="Z24" s="1"/>
      <c r="AA24" s="1"/>
    </row>
    <row r="25" spans="2:52" ht="15.75" thickBot="1" x14ac:dyDescent="0.3">
      <c r="B25" s="1"/>
      <c r="C25" s="1"/>
      <c r="D25" s="1"/>
      <c r="E25" s="1"/>
      <c r="F25" s="1"/>
      <c r="G25" s="1"/>
      <c r="H25" s="1"/>
      <c r="I25" s="1"/>
      <c r="N25" s="1"/>
      <c r="O25" s="1"/>
      <c r="P25" s="10"/>
      <c r="Q25" s="1"/>
      <c r="R25" s="1"/>
      <c r="S25" s="1"/>
      <c r="T25" s="1"/>
      <c r="U25" s="1"/>
      <c r="V25" s="1"/>
      <c r="W25" s="1"/>
      <c r="X25" s="1"/>
      <c r="Y25" s="11"/>
      <c r="Z25" s="1"/>
      <c r="AA25" s="1"/>
    </row>
    <row r="26" spans="2:52" ht="17.25" x14ac:dyDescent="0.25">
      <c r="B26" s="6"/>
      <c r="C26" s="7"/>
      <c r="D26" s="7"/>
      <c r="E26" s="7"/>
      <c r="F26" s="49"/>
      <c r="G26" s="49"/>
      <c r="H26" s="49"/>
      <c r="I26" s="8"/>
      <c r="J26" s="8"/>
      <c r="K26" s="8"/>
      <c r="L26" s="9"/>
      <c r="N26" s="1"/>
      <c r="O26" s="1"/>
      <c r="P26" s="19" t="s">
        <v>17</v>
      </c>
      <c r="Q26" s="16">
        <f>(1/$Q$13)-(1/$Q$12)</f>
        <v>-1.6096347653999721E-5</v>
      </c>
      <c r="R26" s="4" t="s">
        <v>18</v>
      </c>
      <c r="S26" s="84" t="s">
        <v>19</v>
      </c>
      <c r="T26" s="50"/>
      <c r="U26" s="50"/>
      <c r="V26" s="50"/>
      <c r="W26" s="50"/>
      <c r="X26" s="50"/>
      <c r="Y26" s="85"/>
      <c r="Z26" s="1"/>
      <c r="AA26" s="1"/>
      <c r="AD26" t="s">
        <v>165</v>
      </c>
    </row>
    <row r="27" spans="2:52" x14ac:dyDescent="0.25">
      <c r="B27" s="10"/>
      <c r="C27" s="5"/>
      <c r="D27" s="5"/>
      <c r="E27" s="5"/>
      <c r="F27" s="50"/>
      <c r="G27" s="50"/>
      <c r="H27" s="50"/>
      <c r="I27" s="1"/>
      <c r="J27" s="1"/>
      <c r="K27" s="1"/>
      <c r="L27" s="11"/>
      <c r="N27" s="1"/>
      <c r="O27" s="1"/>
      <c r="P27" s="10"/>
      <c r="Q27" s="1"/>
      <c r="R27" s="1"/>
      <c r="S27" s="1"/>
      <c r="T27" s="1"/>
      <c r="U27" s="1"/>
      <c r="V27" s="1"/>
      <c r="W27" s="1"/>
      <c r="X27" s="1"/>
      <c r="Y27" s="11"/>
      <c r="Z27" s="1"/>
      <c r="AA27" s="1"/>
      <c r="AD27" t="s">
        <v>166</v>
      </c>
      <c r="AE27">
        <f>80*PI()*0.04^2/4</f>
        <v>0.10053096491487339</v>
      </c>
      <c r="AF27">
        <v>100</v>
      </c>
    </row>
    <row r="28" spans="2:52" x14ac:dyDescent="0.25">
      <c r="B28" s="10"/>
      <c r="C28" s="5"/>
      <c r="D28" s="5"/>
      <c r="E28" s="5"/>
      <c r="F28" s="5"/>
      <c r="G28" s="5"/>
      <c r="H28" s="5"/>
      <c r="I28" s="1"/>
      <c r="J28" s="1"/>
      <c r="K28" s="1"/>
      <c r="L28" s="11"/>
      <c r="N28" s="1"/>
      <c r="O28" s="1"/>
      <c r="P28" s="10"/>
      <c r="Q28" s="1"/>
      <c r="R28" s="1"/>
      <c r="S28" s="1"/>
      <c r="T28" s="1"/>
      <c r="U28" s="1"/>
      <c r="V28" s="1"/>
      <c r="W28" s="1"/>
      <c r="X28" s="1"/>
      <c r="Y28" s="11"/>
      <c r="Z28" s="1"/>
      <c r="AA28" s="1"/>
      <c r="AD28" t="s">
        <v>167</v>
      </c>
      <c r="AE28">
        <v>60</v>
      </c>
    </row>
    <row r="29" spans="2:52" x14ac:dyDescent="0.25">
      <c r="B29" s="10"/>
      <c r="C29" s="1"/>
      <c r="D29" s="1"/>
      <c r="E29" s="1"/>
      <c r="F29" s="1"/>
      <c r="G29" s="1"/>
      <c r="H29" s="1"/>
      <c r="I29" s="1"/>
      <c r="J29" s="1"/>
      <c r="K29" s="1"/>
      <c r="L29" s="11"/>
      <c r="N29" s="1"/>
      <c r="O29" s="1"/>
      <c r="P29" s="10"/>
      <c r="Q29" s="1"/>
      <c r="R29" s="1"/>
      <c r="S29" s="1"/>
      <c r="T29" s="1"/>
      <c r="U29" s="1"/>
      <c r="V29" s="1"/>
      <c r="W29" s="1"/>
      <c r="X29" s="1"/>
      <c r="Y29" s="11"/>
      <c r="Z29" s="1"/>
      <c r="AA29" s="1"/>
      <c r="AD29" t="s">
        <v>168</v>
      </c>
      <c r="AE29">
        <v>20</v>
      </c>
    </row>
    <row r="30" spans="2:52" x14ac:dyDescent="0.25">
      <c r="B30" s="10"/>
      <c r="C30" s="1"/>
      <c r="D30" s="1"/>
      <c r="E30" s="1"/>
      <c r="F30" s="1"/>
      <c r="G30" s="1"/>
      <c r="H30" s="1"/>
      <c r="I30" s="1"/>
      <c r="J30" s="1"/>
      <c r="K30" s="1"/>
      <c r="L30" s="11"/>
      <c r="N30" s="1"/>
      <c r="O30" s="1"/>
      <c r="P30" s="10"/>
      <c r="Q30" s="1"/>
      <c r="R30" s="1"/>
      <c r="S30" s="1"/>
      <c r="T30" s="1"/>
      <c r="U30" s="1"/>
      <c r="V30" s="1"/>
      <c r="W30" s="1"/>
      <c r="X30" s="1"/>
      <c r="Y30" s="11"/>
      <c r="Z30" s="1"/>
      <c r="AA30" s="1"/>
      <c r="AF30">
        <f>180*1.15</f>
        <v>206.99999999999997</v>
      </c>
    </row>
    <row r="31" spans="2:52" x14ac:dyDescent="0.25">
      <c r="B31" s="10"/>
      <c r="C31" s="1"/>
      <c r="D31" s="1"/>
      <c r="E31" s="1"/>
      <c r="F31" s="1"/>
      <c r="G31" s="1"/>
      <c r="H31" s="1"/>
      <c r="I31" s="1"/>
      <c r="J31" s="1"/>
      <c r="K31" s="1"/>
      <c r="L31" s="11"/>
      <c r="N31" s="1"/>
      <c r="O31" s="1"/>
      <c r="P31" s="10"/>
      <c r="Q31" s="1"/>
      <c r="R31" s="1"/>
      <c r="S31" s="1"/>
      <c r="T31" s="1"/>
      <c r="U31" s="1"/>
      <c r="V31" s="1"/>
      <c r="W31" s="1"/>
      <c r="X31" s="1"/>
      <c r="Y31" s="11"/>
      <c r="Z31" s="1"/>
      <c r="AA31" s="1"/>
    </row>
    <row r="32" spans="2:52" x14ac:dyDescent="0.25">
      <c r="B32" s="10"/>
      <c r="C32" s="1"/>
      <c r="D32" s="1"/>
      <c r="E32" s="1"/>
      <c r="F32" s="1"/>
      <c r="G32" s="1"/>
      <c r="H32" s="1"/>
      <c r="I32" s="1"/>
      <c r="J32" s="1"/>
      <c r="K32" s="1"/>
      <c r="L32" s="11"/>
      <c r="N32" s="1"/>
      <c r="O32" s="1"/>
      <c r="P32" s="10"/>
      <c r="Q32" s="1"/>
      <c r="R32" s="1"/>
      <c r="S32" s="1"/>
      <c r="T32" s="1"/>
      <c r="U32" s="1"/>
      <c r="V32" s="1"/>
      <c r="W32" s="1"/>
      <c r="X32" s="1"/>
      <c r="Y32" s="11"/>
      <c r="Z32" s="1"/>
      <c r="AA32" s="1"/>
    </row>
    <row r="33" spans="2:27" x14ac:dyDescent="0.25">
      <c r="B33" s="10"/>
      <c r="C33" s="1"/>
      <c r="D33" s="1"/>
      <c r="E33" s="1"/>
      <c r="F33" s="1"/>
      <c r="G33" s="1"/>
      <c r="H33" s="1"/>
      <c r="I33" s="1"/>
      <c r="J33" s="1"/>
      <c r="K33" s="1"/>
      <c r="L33" s="11"/>
      <c r="N33" s="1"/>
      <c r="O33" s="1"/>
      <c r="P33" s="10"/>
      <c r="Q33" s="1"/>
      <c r="R33" s="1"/>
      <c r="S33" s="1"/>
      <c r="T33" s="1"/>
      <c r="U33" s="1"/>
      <c r="V33" s="1"/>
      <c r="W33" s="1"/>
      <c r="X33" s="1"/>
      <c r="Y33" s="11"/>
      <c r="Z33" s="1"/>
      <c r="AA33" s="1"/>
    </row>
    <row r="34" spans="2:27" ht="17.25" x14ac:dyDescent="0.25">
      <c r="B34" s="10"/>
      <c r="C34" s="1"/>
      <c r="D34" s="1"/>
      <c r="E34" s="1"/>
      <c r="F34" s="1"/>
      <c r="G34" s="1"/>
      <c r="H34" s="1"/>
      <c r="I34" s="1"/>
      <c r="J34" s="1"/>
      <c r="K34" s="1"/>
      <c r="L34" s="11"/>
      <c r="N34" s="1"/>
      <c r="O34" s="1"/>
      <c r="P34" s="19" t="s">
        <v>24</v>
      </c>
      <c r="Q34" s="16">
        <f>1.1*$Q$5*$Q$14*(-$Q$26)</f>
        <v>3.9473540145985484</v>
      </c>
      <c r="R34" s="3" t="s">
        <v>1</v>
      </c>
      <c r="S34" s="57" t="s">
        <v>33</v>
      </c>
      <c r="T34" s="57"/>
      <c r="U34" s="57"/>
      <c r="V34" s="57"/>
      <c r="W34" s="57"/>
      <c r="X34" s="57"/>
      <c r="Y34" s="58"/>
      <c r="Z34" s="1"/>
      <c r="AA34" s="1"/>
    </row>
    <row r="35" spans="2:27" x14ac:dyDescent="0.25">
      <c r="B35" s="10"/>
      <c r="C35" s="1"/>
      <c r="D35" s="1"/>
      <c r="E35" s="1"/>
      <c r="F35" s="1"/>
      <c r="G35" s="1"/>
      <c r="H35" s="1"/>
      <c r="I35" s="1"/>
      <c r="J35" s="1"/>
      <c r="K35" s="1"/>
      <c r="L35" s="11"/>
      <c r="N35" s="1"/>
      <c r="O35" s="1"/>
      <c r="P35" s="10"/>
      <c r="Q35" s="1"/>
      <c r="R35" s="1"/>
      <c r="S35" s="1"/>
      <c r="T35" s="1"/>
      <c r="U35" s="1"/>
      <c r="V35" s="1"/>
      <c r="W35" s="1"/>
      <c r="X35" s="1"/>
      <c r="Y35" s="11"/>
      <c r="Z35" s="1"/>
      <c r="AA35" s="1"/>
    </row>
    <row r="36" spans="2:27" ht="33" customHeight="1" x14ac:dyDescent="0.35">
      <c r="B36" s="10"/>
      <c r="C36" s="1"/>
      <c r="D36" s="1"/>
      <c r="E36" s="1"/>
      <c r="F36" s="1"/>
      <c r="G36" s="1"/>
      <c r="H36" s="1"/>
      <c r="I36" s="1"/>
      <c r="J36" s="1"/>
      <c r="K36" s="1"/>
      <c r="L36" s="11"/>
      <c r="N36" s="1"/>
      <c r="O36" s="1"/>
      <c r="P36" s="19" t="s">
        <v>28</v>
      </c>
      <c r="Q36" s="15">
        <v>0.95</v>
      </c>
      <c r="R36" s="3" t="s">
        <v>29</v>
      </c>
      <c r="S36" s="53" t="s">
        <v>30</v>
      </c>
      <c r="T36" s="53"/>
      <c r="U36" s="53"/>
      <c r="V36" s="53"/>
      <c r="W36" s="53"/>
      <c r="X36" s="53"/>
      <c r="Y36" s="54"/>
      <c r="Z36" s="1"/>
      <c r="AA36" s="1"/>
    </row>
    <row r="37" spans="2:27" ht="15.75" thickBot="1" x14ac:dyDescent="0.3"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4"/>
      <c r="N37" s="1"/>
      <c r="O37" s="1"/>
      <c r="P37" s="19" t="s">
        <v>35</v>
      </c>
      <c r="Q37" s="15" t="s">
        <v>163</v>
      </c>
      <c r="R37" s="3" t="s">
        <v>10</v>
      </c>
      <c r="S37" s="57" t="s">
        <v>81</v>
      </c>
      <c r="T37" s="57"/>
      <c r="U37" s="57"/>
      <c r="V37" s="57"/>
      <c r="W37" s="57"/>
      <c r="X37" s="57"/>
      <c r="Y37" s="58"/>
      <c r="Z37" s="1"/>
      <c r="AA37" s="1"/>
    </row>
    <row r="38" spans="2:27" ht="18.75" thickBot="1" x14ac:dyDescent="0.4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N38" s="1"/>
      <c r="O38" s="1"/>
      <c r="P38" s="19" t="s">
        <v>32</v>
      </c>
      <c r="Q38" s="15">
        <v>0.4</v>
      </c>
      <c r="R38" s="3" t="s">
        <v>29</v>
      </c>
      <c r="S38" s="57" t="s">
        <v>34</v>
      </c>
      <c r="T38" s="57"/>
      <c r="U38" s="57"/>
      <c r="V38" s="57"/>
      <c r="W38" s="57"/>
      <c r="X38" s="57"/>
      <c r="Y38" s="58"/>
      <c r="Z38" s="1"/>
      <c r="AA38" s="1"/>
    </row>
    <row r="39" spans="2:27" x14ac:dyDescent="0.25">
      <c r="B39" s="6"/>
      <c r="C39" s="8"/>
      <c r="D39" s="8"/>
      <c r="E39" s="8"/>
      <c r="F39" s="8"/>
      <c r="G39" s="8"/>
      <c r="H39" s="8"/>
      <c r="I39" s="8"/>
      <c r="J39" s="8"/>
      <c r="K39" s="8"/>
      <c r="L39" s="9"/>
      <c r="N39" s="1"/>
      <c r="O39" s="1"/>
      <c r="P39" s="19" t="s">
        <v>31</v>
      </c>
      <c r="Q39" s="16">
        <f>$Q$36+0.2+IF(Q37="T",$Q$38,0)</f>
        <v>1.5499999999999998</v>
      </c>
      <c r="R39" s="3" t="s">
        <v>29</v>
      </c>
      <c r="S39" s="57" t="s">
        <v>36</v>
      </c>
      <c r="T39" s="57"/>
      <c r="U39" s="57"/>
      <c r="V39" s="57"/>
      <c r="W39" s="57"/>
      <c r="X39" s="57"/>
      <c r="Y39" s="58"/>
      <c r="Z39" s="1"/>
      <c r="AA39" s="1"/>
    </row>
    <row r="40" spans="2:27" ht="29.25" customHeight="1" x14ac:dyDescent="0.25">
      <c r="B40" s="10"/>
      <c r="C40" s="1"/>
      <c r="D40" s="1"/>
      <c r="E40" s="1"/>
      <c r="F40" s="1"/>
      <c r="G40" s="1"/>
      <c r="H40" s="1"/>
      <c r="I40" s="1"/>
      <c r="J40" s="1"/>
      <c r="K40" s="1"/>
      <c r="L40" s="11"/>
      <c r="N40" s="1"/>
      <c r="O40" s="1"/>
      <c r="P40" s="19" t="s">
        <v>31</v>
      </c>
      <c r="Q40" s="15">
        <v>1.6</v>
      </c>
      <c r="R40" s="3" t="s">
        <v>29</v>
      </c>
      <c r="S40" s="62" t="s">
        <v>37</v>
      </c>
      <c r="T40" s="62"/>
      <c r="U40" s="62"/>
      <c r="V40" s="62"/>
      <c r="W40" s="62"/>
      <c r="X40" s="62"/>
      <c r="Y40" s="63"/>
      <c r="Z40" s="1"/>
      <c r="AA40" s="1"/>
    </row>
    <row r="41" spans="2:27" ht="18" x14ac:dyDescent="0.35">
      <c r="B41" s="10"/>
      <c r="C41" s="1"/>
      <c r="D41" s="1"/>
      <c r="E41" s="1"/>
      <c r="F41" s="1"/>
      <c r="G41" s="1"/>
      <c r="H41" s="1"/>
      <c r="I41" s="1"/>
      <c r="J41" s="1"/>
      <c r="K41" s="1"/>
      <c r="L41" s="11"/>
      <c r="N41" s="1"/>
      <c r="O41" s="1"/>
      <c r="P41" s="20" t="s">
        <v>39</v>
      </c>
      <c r="Q41" s="15">
        <v>6</v>
      </c>
      <c r="R41" s="3" t="s">
        <v>29</v>
      </c>
      <c r="S41" s="78" t="s">
        <v>129</v>
      </c>
      <c r="T41" s="78"/>
      <c r="U41" s="78"/>
      <c r="V41" s="78"/>
      <c r="W41" s="78"/>
      <c r="X41" s="78"/>
      <c r="Y41" s="79"/>
      <c r="Z41" s="1"/>
      <c r="AA41" s="1"/>
    </row>
    <row r="42" spans="2:27" x14ac:dyDescent="0.25">
      <c r="B42" s="10"/>
      <c r="C42" s="1"/>
      <c r="D42" s="1"/>
      <c r="E42" s="1"/>
      <c r="F42" s="1"/>
      <c r="G42" s="1"/>
      <c r="H42" s="1"/>
      <c r="I42" s="1"/>
      <c r="J42" s="1"/>
      <c r="K42" s="1"/>
      <c r="L42" s="11"/>
      <c r="N42" s="1"/>
      <c r="O42" s="1"/>
      <c r="P42" s="10"/>
      <c r="Q42" s="1"/>
      <c r="R42" s="1"/>
      <c r="S42" s="1"/>
      <c r="T42" s="1"/>
      <c r="U42" s="1"/>
      <c r="V42" s="1"/>
      <c r="W42" s="1"/>
      <c r="X42" s="1"/>
      <c r="Y42" s="11"/>
      <c r="Z42" s="1"/>
      <c r="AA42" s="1"/>
    </row>
    <row r="43" spans="2:27" x14ac:dyDescent="0.25">
      <c r="B43" s="10"/>
      <c r="C43" s="1"/>
      <c r="D43" s="1"/>
      <c r="E43" s="1"/>
      <c r="F43" s="1"/>
      <c r="G43" s="1"/>
      <c r="H43" s="1"/>
      <c r="I43" s="1"/>
      <c r="J43" s="1"/>
      <c r="K43" s="1"/>
      <c r="L43" s="11"/>
      <c r="N43" s="1"/>
      <c r="O43" s="1"/>
      <c r="P43" s="10"/>
      <c r="Q43" s="1"/>
      <c r="R43" s="1"/>
      <c r="S43" s="1"/>
      <c r="T43" s="1"/>
      <c r="U43" s="1"/>
      <c r="V43" s="1"/>
      <c r="W43" s="1"/>
      <c r="X43" s="1"/>
      <c r="Y43" s="11"/>
      <c r="Z43" s="1"/>
      <c r="AA43" s="1"/>
    </row>
    <row r="44" spans="2:27" x14ac:dyDescent="0.25">
      <c r="B44" s="10"/>
      <c r="C44" s="1"/>
      <c r="D44" s="1"/>
      <c r="E44" s="1"/>
      <c r="F44" s="1"/>
      <c r="G44" s="1"/>
      <c r="H44" s="1"/>
      <c r="I44" s="1"/>
      <c r="J44" s="1"/>
      <c r="K44" s="1"/>
      <c r="L44" s="11"/>
      <c r="N44" s="1"/>
      <c r="O44" s="1"/>
      <c r="P44" s="10"/>
      <c r="Q44" s="1"/>
      <c r="R44" s="1"/>
      <c r="S44" s="1"/>
      <c r="T44" s="1"/>
      <c r="U44" s="1"/>
      <c r="V44" s="1"/>
      <c r="W44" s="1"/>
      <c r="X44" s="1"/>
      <c r="Y44" s="11"/>
      <c r="Z44" s="1"/>
      <c r="AA44" s="1"/>
    </row>
    <row r="45" spans="2:27" x14ac:dyDescent="0.25">
      <c r="B45" s="10"/>
      <c r="C45" s="1"/>
      <c r="D45" s="1"/>
      <c r="E45" s="1"/>
      <c r="F45" s="1"/>
      <c r="G45" s="1"/>
      <c r="H45" s="1"/>
      <c r="I45" s="1"/>
      <c r="J45" s="1"/>
      <c r="K45" s="1"/>
      <c r="L45" s="11"/>
      <c r="N45" s="1"/>
      <c r="O45" s="1"/>
      <c r="P45" s="10"/>
      <c r="Q45" s="1"/>
      <c r="R45" s="1"/>
      <c r="S45" s="1"/>
      <c r="T45" s="1"/>
      <c r="U45" s="1"/>
      <c r="V45" s="1"/>
      <c r="W45" s="1"/>
      <c r="X45" s="1"/>
      <c r="Y45" s="11"/>
      <c r="Z45" s="1"/>
      <c r="AA45" s="1"/>
    </row>
    <row r="46" spans="2:27" x14ac:dyDescent="0.25">
      <c r="B46" s="10"/>
      <c r="C46" s="1"/>
      <c r="D46" s="1"/>
      <c r="E46" s="1"/>
      <c r="F46" s="1"/>
      <c r="G46" s="1"/>
      <c r="H46" s="1"/>
      <c r="I46" s="1"/>
      <c r="J46" s="1"/>
      <c r="K46" s="1"/>
      <c r="L46" s="11"/>
      <c r="N46" s="1"/>
      <c r="O46" s="1"/>
      <c r="P46" s="10"/>
      <c r="Q46" s="1"/>
      <c r="R46" s="1"/>
      <c r="S46" s="1"/>
      <c r="T46" s="1"/>
      <c r="U46" s="1"/>
      <c r="V46" s="1"/>
      <c r="W46" s="1"/>
      <c r="X46" s="1"/>
      <c r="Y46" s="11"/>
      <c r="Z46" s="1"/>
      <c r="AA46" s="1"/>
    </row>
    <row r="47" spans="2:27" x14ac:dyDescent="0.25">
      <c r="B47" s="10"/>
      <c r="C47" s="1"/>
      <c r="D47" s="1"/>
      <c r="E47" s="1"/>
      <c r="F47" s="1"/>
      <c r="G47" s="1"/>
      <c r="H47" s="1"/>
      <c r="I47" s="1"/>
      <c r="J47" s="1"/>
      <c r="K47" s="1"/>
      <c r="L47" s="11"/>
      <c r="N47" s="1"/>
      <c r="O47" s="1"/>
      <c r="P47" s="10"/>
      <c r="Q47" s="1"/>
      <c r="R47" s="1"/>
      <c r="S47" s="1"/>
      <c r="T47" s="1"/>
      <c r="U47" s="1"/>
      <c r="V47" s="1"/>
      <c r="W47" s="1"/>
      <c r="X47" s="1"/>
      <c r="Y47" s="11"/>
      <c r="Z47" s="1"/>
      <c r="AA47" s="1"/>
    </row>
    <row r="48" spans="2:27" x14ac:dyDescent="0.25">
      <c r="B48" s="10"/>
      <c r="C48" s="1"/>
      <c r="D48" s="1"/>
      <c r="E48" s="1"/>
      <c r="F48" s="1"/>
      <c r="G48" s="1"/>
      <c r="H48" s="1"/>
      <c r="I48" s="1"/>
      <c r="J48" s="1"/>
      <c r="K48" s="1"/>
      <c r="L48" s="11"/>
      <c r="N48" s="1"/>
      <c r="O48" s="1"/>
      <c r="P48" s="10"/>
      <c r="Q48" s="1"/>
      <c r="R48" s="1"/>
      <c r="S48" s="1"/>
      <c r="T48" s="1"/>
      <c r="U48" s="1"/>
      <c r="V48" s="1"/>
      <c r="W48" s="1"/>
      <c r="X48" s="1"/>
      <c r="Y48" s="11"/>
      <c r="Z48" s="1"/>
      <c r="AA48" s="1"/>
    </row>
    <row r="49" spans="2:27" x14ac:dyDescent="0.25">
      <c r="B49" s="10"/>
      <c r="C49" s="1"/>
      <c r="D49" s="1"/>
      <c r="E49" s="1"/>
      <c r="F49" s="1"/>
      <c r="G49" s="1"/>
      <c r="H49" s="1"/>
      <c r="I49" s="1"/>
      <c r="J49" s="1"/>
      <c r="K49" s="1"/>
      <c r="L49" s="11"/>
      <c r="N49" s="1"/>
      <c r="O49" s="1"/>
      <c r="P49" s="10"/>
      <c r="Q49" s="1"/>
      <c r="R49" s="1"/>
      <c r="S49" s="1"/>
      <c r="T49" s="1"/>
      <c r="U49" s="1"/>
      <c r="V49" s="1"/>
      <c r="W49" s="1"/>
      <c r="X49" s="1"/>
      <c r="Y49" s="11"/>
      <c r="Z49" s="1"/>
      <c r="AA49" s="1"/>
    </row>
    <row r="50" spans="2:27" x14ac:dyDescent="0.25">
      <c r="B50" s="10"/>
      <c r="C50" s="1"/>
      <c r="D50" s="1"/>
      <c r="E50" s="1"/>
      <c r="F50" s="1"/>
      <c r="G50" s="1"/>
      <c r="H50" s="1"/>
      <c r="I50" s="1"/>
      <c r="J50" s="1"/>
      <c r="K50" s="1"/>
      <c r="L50" s="11"/>
      <c r="N50" s="1"/>
      <c r="O50" s="1"/>
      <c r="P50" s="10"/>
      <c r="Q50" s="1"/>
      <c r="R50" s="1"/>
      <c r="S50" s="1"/>
      <c r="T50" s="1"/>
      <c r="U50" s="1"/>
      <c r="V50" s="1"/>
      <c r="W50" s="1"/>
      <c r="X50" s="1"/>
      <c r="Y50" s="11"/>
      <c r="Z50" s="1"/>
      <c r="AA50" s="1"/>
    </row>
    <row r="51" spans="2:27" x14ac:dyDescent="0.25">
      <c r="B51" s="10"/>
      <c r="C51" s="1"/>
      <c r="D51" s="1"/>
      <c r="E51" s="1"/>
      <c r="F51" s="1"/>
      <c r="G51" s="1"/>
      <c r="H51" s="1"/>
      <c r="I51" s="1"/>
      <c r="J51" s="1"/>
      <c r="K51" s="1"/>
      <c r="L51" s="11"/>
      <c r="N51" s="1"/>
      <c r="O51" s="1"/>
      <c r="P51" s="10"/>
      <c r="Q51" s="1"/>
      <c r="R51" s="1"/>
      <c r="S51" s="1"/>
      <c r="T51" s="1"/>
      <c r="U51" s="1"/>
      <c r="V51" s="1"/>
      <c r="W51" s="1"/>
      <c r="X51" s="1"/>
      <c r="Y51" s="11"/>
      <c r="Z51" s="1"/>
      <c r="AA51" s="1"/>
    </row>
    <row r="52" spans="2:27" x14ac:dyDescent="0.25">
      <c r="B52" s="10"/>
      <c r="C52" s="1"/>
      <c r="D52" s="1"/>
      <c r="E52" s="1"/>
      <c r="F52" s="1"/>
      <c r="G52" s="1"/>
      <c r="H52" s="1"/>
      <c r="I52" s="1"/>
      <c r="J52" s="1"/>
      <c r="K52" s="1"/>
      <c r="L52" s="11"/>
      <c r="N52" s="1"/>
      <c r="O52" s="1"/>
      <c r="P52" s="10"/>
      <c r="Q52" s="1"/>
      <c r="R52" s="1"/>
      <c r="S52" s="1"/>
      <c r="T52" s="1"/>
      <c r="U52" s="1"/>
      <c r="V52" s="1"/>
      <c r="W52" s="1"/>
      <c r="X52" s="1"/>
      <c r="Y52" s="11"/>
      <c r="Z52" s="1"/>
      <c r="AA52" s="1"/>
    </row>
    <row r="53" spans="2:27" ht="17.25" x14ac:dyDescent="0.25">
      <c r="B53" s="10"/>
      <c r="C53" s="1"/>
      <c r="D53" s="1"/>
      <c r="E53" s="1"/>
      <c r="F53" s="1"/>
      <c r="G53" s="1"/>
      <c r="H53" s="1"/>
      <c r="I53" s="1"/>
      <c r="J53" s="1"/>
      <c r="K53" s="1"/>
      <c r="L53" s="11"/>
      <c r="N53" s="1"/>
      <c r="O53" s="1"/>
      <c r="P53" s="19" t="s">
        <v>40</v>
      </c>
      <c r="Q53" s="16">
        <f>$Q$34*(($Q$41+1)/($Q$41-$Q$40))</f>
        <v>6.2798813868613266</v>
      </c>
      <c r="R53" s="3" t="s">
        <v>1</v>
      </c>
      <c r="S53" s="57" t="s">
        <v>41</v>
      </c>
      <c r="T53" s="57"/>
      <c r="U53" s="57"/>
      <c r="V53" s="57"/>
      <c r="W53" s="57"/>
      <c r="X53" s="57"/>
      <c r="Y53" s="58"/>
      <c r="Z53" s="1"/>
      <c r="AA53" s="1"/>
    </row>
    <row r="54" spans="2:27" x14ac:dyDescent="0.25">
      <c r="B54" s="10"/>
      <c r="C54" s="1"/>
      <c r="D54" s="1"/>
      <c r="E54" s="1"/>
      <c r="F54" s="1"/>
      <c r="G54" s="1"/>
      <c r="H54" s="1"/>
      <c r="I54" s="1"/>
      <c r="J54" s="1"/>
      <c r="K54" s="1"/>
      <c r="L54" s="11"/>
      <c r="N54" s="1"/>
      <c r="O54" s="1"/>
      <c r="P54" s="10"/>
      <c r="Q54" s="1"/>
      <c r="R54" s="1"/>
      <c r="S54" s="1"/>
      <c r="T54" s="1"/>
      <c r="U54" s="1"/>
      <c r="V54" s="1"/>
      <c r="W54" s="1"/>
      <c r="X54" s="1"/>
      <c r="Y54" s="11"/>
      <c r="Z54" s="1"/>
      <c r="AA54" s="1"/>
    </row>
    <row r="55" spans="2:27" ht="17.25" x14ac:dyDescent="0.25">
      <c r="B55" s="10"/>
      <c r="C55" s="1"/>
      <c r="D55" s="1"/>
      <c r="E55" s="1"/>
      <c r="F55" s="1"/>
      <c r="G55" s="1"/>
      <c r="H55" s="1"/>
      <c r="I55" s="1"/>
      <c r="J55" s="1"/>
      <c r="K55" s="1"/>
      <c r="L55" s="11"/>
      <c r="N55" s="1"/>
      <c r="O55" s="1"/>
      <c r="P55" s="80" t="s">
        <v>42</v>
      </c>
      <c r="Q55" s="81"/>
      <c r="R55" s="81"/>
      <c r="S55" s="81"/>
      <c r="T55" s="18">
        <v>8</v>
      </c>
      <c r="U55" s="1" t="s">
        <v>1</v>
      </c>
      <c r="V55" s="1" t="s">
        <v>43</v>
      </c>
      <c r="W55" s="18" t="s">
        <v>164</v>
      </c>
      <c r="X55" s="1" t="s">
        <v>44</v>
      </c>
      <c r="Y55" s="21" t="s">
        <v>45</v>
      </c>
      <c r="Z55" s="1"/>
      <c r="AA55" s="1"/>
    </row>
    <row r="56" spans="2:27" x14ac:dyDescent="0.25">
      <c r="B56" s="10"/>
      <c r="C56" s="1"/>
      <c r="D56" s="1"/>
      <c r="E56" s="1"/>
      <c r="F56" s="1"/>
      <c r="G56" s="1"/>
      <c r="H56" s="1"/>
      <c r="I56" s="1"/>
      <c r="J56" s="1"/>
      <c r="K56" s="1"/>
      <c r="L56" s="11"/>
      <c r="N56" s="1"/>
      <c r="O56" s="1"/>
      <c r="P56" s="10" t="s">
        <v>46</v>
      </c>
      <c r="Q56" s="1"/>
      <c r="R56" s="1"/>
      <c r="S56" s="18">
        <v>10</v>
      </c>
      <c r="T56" s="1" t="s">
        <v>47</v>
      </c>
      <c r="U56" s="1"/>
      <c r="V56" s="1"/>
      <c r="W56" s="1"/>
      <c r="X56" s="1"/>
      <c r="Y56" s="11"/>
      <c r="Z56" s="1"/>
      <c r="AA56" s="1"/>
    </row>
    <row r="57" spans="2:27" x14ac:dyDescent="0.25">
      <c r="B57" s="10"/>
      <c r="C57" s="1"/>
      <c r="D57" s="1"/>
      <c r="E57" s="1"/>
      <c r="F57" s="1"/>
      <c r="G57" s="1"/>
      <c r="H57" s="1"/>
      <c r="I57" s="1"/>
      <c r="J57" s="1"/>
      <c r="K57" s="1"/>
      <c r="L57" s="11"/>
      <c r="N57" s="1"/>
      <c r="O57" s="1"/>
      <c r="P57" s="10"/>
      <c r="Q57" s="1"/>
      <c r="R57" s="1"/>
      <c r="S57" s="1"/>
      <c r="T57" s="1"/>
      <c r="U57" s="1"/>
      <c r="V57" s="1"/>
      <c r="W57" s="1"/>
      <c r="X57" s="1"/>
      <c r="Y57" s="11"/>
      <c r="Z57" s="1"/>
      <c r="AA57" s="1"/>
    </row>
    <row r="58" spans="2:27" x14ac:dyDescent="0.25">
      <c r="B58" s="10"/>
      <c r="C58" s="1"/>
      <c r="D58" s="1"/>
      <c r="E58" s="1"/>
      <c r="F58" s="1"/>
      <c r="G58" s="1"/>
      <c r="H58" s="1"/>
      <c r="I58" s="1"/>
      <c r="J58" s="1"/>
      <c r="K58" s="1"/>
      <c r="L58" s="11"/>
      <c r="O58" s="1"/>
      <c r="P58" s="10"/>
      <c r="Q58" s="1"/>
      <c r="R58" s="1"/>
      <c r="S58" s="1"/>
      <c r="T58" s="1"/>
      <c r="U58" s="1"/>
      <c r="V58" s="1"/>
      <c r="W58" s="1"/>
      <c r="X58" s="1"/>
      <c r="Y58" s="11"/>
      <c r="Z58" s="1"/>
    </row>
    <row r="59" spans="2:27" x14ac:dyDescent="0.25">
      <c r="B59" s="10"/>
      <c r="C59" s="1"/>
      <c r="D59" s="1"/>
      <c r="E59" s="1"/>
      <c r="F59" s="1"/>
      <c r="G59" s="1"/>
      <c r="H59" s="1"/>
      <c r="I59" s="1"/>
      <c r="J59" s="1"/>
      <c r="K59" s="1"/>
      <c r="L59" s="11"/>
      <c r="O59" s="1"/>
      <c r="P59" s="10"/>
      <c r="Q59" s="1"/>
      <c r="R59" s="1"/>
      <c r="S59" s="1"/>
      <c r="T59" s="1"/>
      <c r="U59" s="1"/>
      <c r="V59" s="1"/>
      <c r="W59" s="1"/>
      <c r="X59" s="1"/>
      <c r="Y59" s="11"/>
      <c r="Z59" s="1"/>
    </row>
    <row r="60" spans="2:27" x14ac:dyDescent="0.25">
      <c r="B60" s="10"/>
      <c r="C60" s="1"/>
      <c r="D60" s="1"/>
      <c r="E60" s="1"/>
      <c r="F60" s="1"/>
      <c r="G60" s="1"/>
      <c r="H60" s="1"/>
      <c r="I60" s="1"/>
      <c r="J60" s="1"/>
      <c r="K60" s="1"/>
      <c r="L60" s="11"/>
      <c r="P60" s="10"/>
      <c r="Q60" s="1"/>
      <c r="R60" s="1"/>
      <c r="S60" s="1"/>
      <c r="T60" s="1"/>
      <c r="U60" s="1"/>
      <c r="V60" s="1"/>
      <c r="W60" s="1"/>
      <c r="X60" s="1"/>
      <c r="Y60" s="11"/>
    </row>
    <row r="61" spans="2:27" ht="15.75" thickBot="1" x14ac:dyDescent="0.3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4"/>
      <c r="P61" s="10"/>
      <c r="Q61" s="1"/>
      <c r="R61" s="1"/>
      <c r="S61" s="1"/>
      <c r="T61" s="1"/>
      <c r="U61" s="1"/>
      <c r="V61" s="1"/>
      <c r="W61" s="1"/>
      <c r="X61" s="1"/>
      <c r="Y61" s="11"/>
    </row>
    <row r="62" spans="2:27" ht="15.75" thickBot="1" x14ac:dyDescent="0.3">
      <c r="P62" s="10"/>
      <c r="Q62" s="1"/>
      <c r="R62" s="1"/>
      <c r="S62" s="1"/>
      <c r="T62" s="1"/>
      <c r="U62" s="1"/>
      <c r="V62" s="1"/>
      <c r="W62" s="1"/>
      <c r="X62" s="1"/>
      <c r="Y62" s="11"/>
    </row>
    <row r="63" spans="2:27" x14ac:dyDescent="0.25">
      <c r="B63" s="6"/>
      <c r="C63" s="8"/>
      <c r="D63" s="8"/>
      <c r="E63" s="8"/>
      <c r="F63" s="8"/>
      <c r="G63" s="8"/>
      <c r="H63" s="8"/>
      <c r="I63" s="8"/>
      <c r="J63" s="8"/>
      <c r="K63" s="8"/>
      <c r="L63" s="9"/>
      <c r="P63" s="10"/>
      <c r="Q63" s="1"/>
      <c r="R63" s="1"/>
      <c r="S63" s="1"/>
      <c r="T63" s="1"/>
      <c r="U63" s="1"/>
      <c r="V63" s="1"/>
      <c r="W63" s="1"/>
      <c r="X63" s="1"/>
      <c r="Y63" s="11"/>
    </row>
    <row r="64" spans="2:27" x14ac:dyDescent="0.25">
      <c r="B64" s="10"/>
      <c r="C64" s="1"/>
      <c r="D64" s="1"/>
      <c r="E64" s="1"/>
      <c r="F64" s="1"/>
      <c r="G64" s="1"/>
      <c r="H64" s="1"/>
      <c r="I64" s="1"/>
      <c r="J64" s="1"/>
      <c r="K64" s="1"/>
      <c r="L64" s="11"/>
      <c r="P64" s="10"/>
      <c r="Q64" s="1"/>
      <c r="R64" s="1"/>
      <c r="S64" s="1"/>
      <c r="T64" s="1"/>
      <c r="U64" s="1"/>
      <c r="V64" s="1"/>
      <c r="W64" s="1"/>
      <c r="X64" s="1"/>
      <c r="Y64" s="11"/>
    </row>
    <row r="65" spans="2:25" x14ac:dyDescent="0.25">
      <c r="B65" s="10"/>
      <c r="C65" s="1"/>
      <c r="D65" s="1"/>
      <c r="E65" s="1"/>
      <c r="F65" s="1"/>
      <c r="G65" s="1"/>
      <c r="H65" s="1"/>
      <c r="I65" s="1"/>
      <c r="J65" s="1"/>
      <c r="K65" s="1"/>
      <c r="L65" s="11"/>
      <c r="P65" s="10"/>
      <c r="Q65" s="1"/>
      <c r="R65" s="1"/>
      <c r="S65" s="1"/>
      <c r="T65" s="1"/>
      <c r="U65" s="1"/>
      <c r="V65" s="1"/>
      <c r="W65" s="1"/>
      <c r="X65" s="1"/>
      <c r="Y65" s="11"/>
    </row>
    <row r="66" spans="2:25" x14ac:dyDescent="0.25">
      <c r="B66" s="10"/>
      <c r="C66" s="1"/>
      <c r="D66" s="1"/>
      <c r="E66" s="1"/>
      <c r="F66" s="1"/>
      <c r="G66" s="1"/>
      <c r="H66" s="1"/>
      <c r="I66" s="1"/>
      <c r="J66" s="1"/>
      <c r="K66" s="1"/>
      <c r="L66" s="11"/>
      <c r="P66" s="10"/>
      <c r="Q66" s="1"/>
      <c r="R66" s="1"/>
      <c r="S66" s="1"/>
      <c r="T66" s="1"/>
      <c r="U66" s="1"/>
      <c r="V66" s="1"/>
      <c r="W66" s="1"/>
      <c r="X66" s="1"/>
      <c r="Y66" s="11"/>
    </row>
    <row r="67" spans="2:25" x14ac:dyDescent="0.25">
      <c r="B67" s="10"/>
      <c r="C67" s="1"/>
      <c r="D67" s="1"/>
      <c r="E67" s="1"/>
      <c r="F67" s="1"/>
      <c r="G67" s="1"/>
      <c r="H67" s="1"/>
      <c r="I67" s="1"/>
      <c r="J67" s="1"/>
      <c r="K67" s="1"/>
      <c r="L67" s="11"/>
      <c r="P67" s="10" t="s">
        <v>51</v>
      </c>
      <c r="Q67" s="1">
        <f>0.7*($Q$34)^0.5</f>
        <v>1.3907564370346408</v>
      </c>
      <c r="R67" s="1" t="s">
        <v>52</v>
      </c>
      <c r="S67" s="1"/>
      <c r="T67" s="1"/>
      <c r="U67" s="1"/>
      <c r="V67" s="1"/>
      <c r="W67" s="1"/>
      <c r="X67" s="1"/>
      <c r="Y67" s="11"/>
    </row>
    <row r="68" spans="2:25" ht="15" customHeight="1" x14ac:dyDescent="0.25">
      <c r="B68" s="10"/>
      <c r="C68" s="1"/>
      <c r="D68" s="1"/>
      <c r="E68" s="1"/>
      <c r="F68" s="1"/>
      <c r="G68" s="1"/>
      <c r="H68" s="1"/>
      <c r="I68" s="1"/>
      <c r="J68" s="1"/>
      <c r="K68" s="1"/>
      <c r="L68" s="11"/>
      <c r="P68" s="72" t="s">
        <v>53</v>
      </c>
      <c r="Q68" s="73"/>
      <c r="R68" s="73"/>
      <c r="S68" s="73"/>
      <c r="T68" s="73"/>
      <c r="U68" s="73"/>
      <c r="V68" s="73"/>
      <c r="W68" s="73"/>
      <c r="X68" s="73"/>
      <c r="Y68" s="74"/>
    </row>
    <row r="69" spans="2:25" ht="15.75" thickBot="1" x14ac:dyDescent="0.3">
      <c r="B69" s="10"/>
      <c r="C69" s="1"/>
      <c r="D69" s="1"/>
      <c r="E69" s="1"/>
      <c r="F69" s="1"/>
      <c r="G69" s="1"/>
      <c r="H69" s="1"/>
      <c r="I69" s="1"/>
      <c r="J69" s="1"/>
      <c r="K69" s="1"/>
      <c r="L69" s="11"/>
      <c r="P69" s="75"/>
      <c r="Q69" s="76"/>
      <c r="R69" s="76"/>
      <c r="S69" s="76"/>
      <c r="T69" s="76"/>
      <c r="U69" s="76"/>
      <c r="V69" s="76"/>
      <c r="W69" s="76"/>
      <c r="X69" s="76"/>
      <c r="Y69" s="77"/>
    </row>
    <row r="70" spans="2:25" x14ac:dyDescent="0.25">
      <c r="B70" s="10"/>
      <c r="C70" s="1"/>
      <c r="D70" s="1"/>
      <c r="E70" s="1"/>
      <c r="F70" s="1"/>
      <c r="G70" s="1"/>
      <c r="H70" s="1"/>
      <c r="I70" s="1"/>
      <c r="J70" s="1"/>
      <c r="K70" s="1"/>
      <c r="L70" s="11"/>
      <c r="P70" s="22"/>
      <c r="Q70" s="22"/>
      <c r="R70" s="22"/>
      <c r="S70" s="22"/>
      <c r="T70" s="22"/>
      <c r="U70" s="22"/>
      <c r="V70" s="22"/>
      <c r="W70" s="22"/>
      <c r="X70" s="22"/>
      <c r="Y70" s="22"/>
    </row>
    <row r="71" spans="2:25" x14ac:dyDescent="0.25">
      <c r="B71" s="10"/>
      <c r="C71" s="1"/>
      <c r="D71" s="1"/>
      <c r="E71" s="1"/>
      <c r="F71" s="1"/>
      <c r="G71" s="1"/>
      <c r="H71" s="1"/>
      <c r="I71" s="1"/>
      <c r="J71" s="1"/>
      <c r="K71" s="1"/>
      <c r="L71" s="11"/>
    </row>
    <row r="72" spans="2:25" ht="15.75" thickBot="1" x14ac:dyDescent="0.3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4"/>
    </row>
  </sheetData>
  <mergeCells count="34">
    <mergeCell ref="AM1:AP2"/>
    <mergeCell ref="AR1:AU2"/>
    <mergeCell ref="AW1:AZ2"/>
    <mergeCell ref="P68:Y69"/>
    <mergeCell ref="AH1:AK2"/>
    <mergeCell ref="AC1:AF2"/>
    <mergeCell ref="S41:Y41"/>
    <mergeCell ref="S53:Y53"/>
    <mergeCell ref="P55:S55"/>
    <mergeCell ref="S11:Y11"/>
    <mergeCell ref="S10:Y10"/>
    <mergeCell ref="P10:Q10"/>
    <mergeCell ref="S14:Y14"/>
    <mergeCell ref="S26:Y26"/>
    <mergeCell ref="S34:Y34"/>
    <mergeCell ref="S38:Y38"/>
    <mergeCell ref="S39:Y39"/>
    <mergeCell ref="S40:Y40"/>
    <mergeCell ref="S6:Y6"/>
    <mergeCell ref="S7:Y7"/>
    <mergeCell ref="S8:Y8"/>
    <mergeCell ref="S9:Y9"/>
    <mergeCell ref="S12:Y12"/>
    <mergeCell ref="S13:Y13"/>
    <mergeCell ref="S37:Y37"/>
    <mergeCell ref="B1:I1"/>
    <mergeCell ref="F26:H26"/>
    <mergeCell ref="F27:H27"/>
    <mergeCell ref="P1:S1"/>
    <mergeCell ref="S36:Y36"/>
    <mergeCell ref="S2:Y2"/>
    <mergeCell ref="S3:Y3"/>
    <mergeCell ref="S4:Y4"/>
    <mergeCell ref="S5:Y5"/>
  </mergeCells>
  <pageMargins left="0.7" right="0.7" top="0.75" bottom="0.75" header="0.3" footer="0.3"/>
  <pageSetup paperSize="9" scale="1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K85"/>
  <sheetViews>
    <sheetView tabSelected="1" topLeftCell="A58" zoomScale="80" zoomScaleNormal="80" workbookViewId="0">
      <selection activeCell="J95" sqref="J95"/>
    </sheetView>
  </sheetViews>
  <sheetFormatPr defaultRowHeight="15" x14ac:dyDescent="0.25"/>
  <cols>
    <col min="3" max="3" width="12" bestFit="1" customWidth="1"/>
    <col min="5" max="5" width="11.140625" customWidth="1"/>
  </cols>
  <sheetData>
    <row r="1" spans="2:37" ht="15.75" thickBot="1" x14ac:dyDescent="0.3">
      <c r="B1" s="100" t="s">
        <v>162</v>
      </c>
      <c r="C1" s="101"/>
      <c r="D1" s="101"/>
      <c r="E1" s="101"/>
      <c r="F1" s="101"/>
      <c r="G1" s="101"/>
      <c r="H1" s="101"/>
      <c r="I1" s="101"/>
      <c r="J1" s="101"/>
      <c r="K1" s="102"/>
      <c r="N1" s="71" t="s">
        <v>91</v>
      </c>
      <c r="O1" s="71"/>
      <c r="P1" s="71"/>
      <c r="Q1" s="71"/>
      <c r="S1" s="70" t="s">
        <v>92</v>
      </c>
      <c r="T1" s="71"/>
      <c r="U1" s="71"/>
      <c r="V1" s="71"/>
      <c r="X1" s="67" t="s">
        <v>93</v>
      </c>
      <c r="Y1" s="68"/>
      <c r="Z1" s="68"/>
      <c r="AA1" s="68"/>
      <c r="AC1" s="70" t="s">
        <v>94</v>
      </c>
      <c r="AD1" s="71"/>
      <c r="AE1" s="71"/>
      <c r="AF1" s="71"/>
      <c r="AH1" s="70" t="s">
        <v>95</v>
      </c>
      <c r="AI1" s="71"/>
      <c r="AJ1" s="71"/>
      <c r="AK1" s="71"/>
    </row>
    <row r="2" spans="2:37" hidden="1" x14ac:dyDescent="0.25">
      <c r="B2" s="5"/>
      <c r="C2" s="5"/>
      <c r="D2" s="5"/>
      <c r="E2" s="112"/>
      <c r="F2" s="112"/>
      <c r="G2" s="112"/>
      <c r="H2" s="112"/>
      <c r="I2" s="112"/>
      <c r="J2" s="112"/>
      <c r="K2" s="112"/>
      <c r="N2" s="71"/>
      <c r="O2" s="71"/>
      <c r="P2" s="71"/>
      <c r="Q2" s="71"/>
      <c r="R2" s="25"/>
      <c r="S2" s="71"/>
      <c r="T2" s="71"/>
      <c r="U2" s="71"/>
      <c r="V2" s="71"/>
      <c r="X2" s="69"/>
      <c r="Y2" s="69"/>
      <c r="Z2" s="69"/>
      <c r="AA2" s="69"/>
      <c r="AC2" s="71"/>
      <c r="AD2" s="71"/>
      <c r="AE2" s="71"/>
      <c r="AF2" s="71"/>
      <c r="AH2" s="71"/>
      <c r="AI2" s="71"/>
      <c r="AJ2" s="71"/>
      <c r="AK2" s="71"/>
    </row>
    <row r="3" spans="2:37" hidden="1" x14ac:dyDescent="0.25">
      <c r="B3" s="5"/>
      <c r="C3" s="5"/>
      <c r="D3" s="5"/>
      <c r="E3" s="50"/>
      <c r="F3" s="50"/>
      <c r="G3" s="50"/>
      <c r="H3" s="50"/>
      <c r="I3" s="50"/>
      <c r="J3" s="50"/>
      <c r="K3" s="50"/>
      <c r="N3" s="24" t="s">
        <v>89</v>
      </c>
      <c r="O3" s="24" t="s">
        <v>90</v>
      </c>
      <c r="P3" s="24" t="s">
        <v>89</v>
      </c>
      <c r="Q3" s="24" t="s">
        <v>90</v>
      </c>
      <c r="S3" s="24" t="s">
        <v>89</v>
      </c>
      <c r="T3" s="24" t="s">
        <v>90</v>
      </c>
      <c r="U3" s="24" t="s">
        <v>89</v>
      </c>
      <c r="V3" s="24" t="s">
        <v>90</v>
      </c>
      <c r="X3" s="24" t="s">
        <v>89</v>
      </c>
      <c r="Y3" s="24" t="s">
        <v>90</v>
      </c>
      <c r="Z3" s="24" t="s">
        <v>89</v>
      </c>
      <c r="AA3" s="24" t="s">
        <v>90</v>
      </c>
      <c r="AC3" s="24" t="s">
        <v>89</v>
      </c>
      <c r="AD3" s="24" t="s">
        <v>90</v>
      </c>
      <c r="AE3" s="24" t="s">
        <v>89</v>
      </c>
      <c r="AF3" s="24" t="s">
        <v>90</v>
      </c>
      <c r="AH3" s="24" t="s">
        <v>89</v>
      </c>
      <c r="AI3" s="24" t="s">
        <v>90</v>
      </c>
      <c r="AJ3" s="24" t="s">
        <v>89</v>
      </c>
      <c r="AK3" s="24" t="s">
        <v>90</v>
      </c>
    </row>
    <row r="4" spans="2:37" hidden="1" x14ac:dyDescent="0.25">
      <c r="B4" s="5"/>
      <c r="C4" s="5"/>
      <c r="D4" s="5"/>
      <c r="E4" s="50"/>
      <c r="F4" s="50"/>
      <c r="G4" s="50"/>
      <c r="H4" s="50"/>
      <c r="I4" s="50"/>
      <c r="J4" s="50"/>
      <c r="K4" s="50"/>
      <c r="N4" s="3">
        <v>0</v>
      </c>
      <c r="O4" s="3">
        <v>999.87</v>
      </c>
      <c r="P4">
        <v>20</v>
      </c>
      <c r="Q4" s="3">
        <v>998.23</v>
      </c>
      <c r="S4" s="3">
        <v>0</v>
      </c>
      <c r="T4" s="3">
        <v>1050</v>
      </c>
      <c r="U4">
        <v>20</v>
      </c>
      <c r="V4" s="3">
        <v>1060</v>
      </c>
      <c r="X4" s="3">
        <v>0</v>
      </c>
      <c r="Y4" s="3">
        <v>1031</v>
      </c>
      <c r="Z4">
        <v>20</v>
      </c>
      <c r="AA4" s="3">
        <v>1042</v>
      </c>
      <c r="AC4" s="3">
        <v>0</v>
      </c>
      <c r="AD4" s="29">
        <v>1095</v>
      </c>
      <c r="AE4" s="31">
        <v>20</v>
      </c>
      <c r="AF4" s="3">
        <v>1102</v>
      </c>
      <c r="AH4" s="3">
        <v>0</v>
      </c>
      <c r="AI4" s="3">
        <v>1077</v>
      </c>
      <c r="AJ4">
        <v>20</v>
      </c>
      <c r="AK4" s="3">
        <v>1086</v>
      </c>
    </row>
    <row r="5" spans="2:37" ht="15.75" hidden="1" thickBot="1" x14ac:dyDescent="0.3">
      <c r="B5" s="5"/>
      <c r="C5" s="5"/>
      <c r="D5" s="5"/>
      <c r="E5" s="50"/>
      <c r="F5" s="50"/>
      <c r="G5" s="50"/>
      <c r="H5" s="50"/>
      <c r="I5" s="50"/>
      <c r="J5" s="50"/>
      <c r="K5" s="50"/>
      <c r="N5" s="3">
        <v>4</v>
      </c>
      <c r="O5" s="3">
        <v>1000</v>
      </c>
      <c r="P5" s="3">
        <v>25</v>
      </c>
      <c r="Q5" s="3">
        <v>997.07</v>
      </c>
      <c r="S5" s="3">
        <v>4</v>
      </c>
      <c r="T5" s="3">
        <v>1051</v>
      </c>
      <c r="U5" s="3">
        <v>25</v>
      </c>
      <c r="V5" s="3">
        <v>1062</v>
      </c>
      <c r="X5" s="3">
        <v>4</v>
      </c>
      <c r="Y5" s="3">
        <v>1033</v>
      </c>
      <c r="Z5" s="3">
        <v>25</v>
      </c>
      <c r="AA5" s="3">
        <v>1045</v>
      </c>
      <c r="AC5" s="3">
        <v>4</v>
      </c>
      <c r="AD5" s="3">
        <v>1095</v>
      </c>
      <c r="AE5" s="3">
        <v>25</v>
      </c>
      <c r="AF5" s="3">
        <v>1103</v>
      </c>
      <c r="AH5" s="3">
        <v>4</v>
      </c>
      <c r="AI5" s="3">
        <v>1078</v>
      </c>
      <c r="AJ5" s="3">
        <v>25</v>
      </c>
      <c r="AK5" s="3">
        <v>1087</v>
      </c>
    </row>
    <row r="6" spans="2:37" ht="17.25" x14ac:dyDescent="0.25">
      <c r="B6" s="39" t="s">
        <v>149</v>
      </c>
      <c r="C6" s="40">
        <v>900</v>
      </c>
      <c r="D6" s="41" t="s">
        <v>154</v>
      </c>
      <c r="E6" s="86" t="s">
        <v>148</v>
      </c>
      <c r="F6" s="87"/>
      <c r="G6" s="87"/>
      <c r="H6" s="87"/>
      <c r="I6" s="87"/>
      <c r="J6" s="87"/>
      <c r="K6" s="88"/>
      <c r="N6" s="3"/>
      <c r="O6" s="3"/>
      <c r="P6" s="3"/>
      <c r="Q6" s="3"/>
      <c r="S6" s="3"/>
      <c r="T6" s="3"/>
      <c r="U6" s="3"/>
      <c r="V6" s="3"/>
      <c r="X6" s="3"/>
      <c r="Y6" s="3"/>
      <c r="Z6" s="3"/>
      <c r="AA6" s="3"/>
      <c r="AC6" s="3"/>
      <c r="AD6" s="3"/>
      <c r="AE6" s="3"/>
      <c r="AF6" s="3"/>
      <c r="AH6" s="3"/>
      <c r="AI6" s="3"/>
      <c r="AJ6" s="3"/>
      <c r="AK6" s="3"/>
    </row>
    <row r="7" spans="2:37" ht="17.25" x14ac:dyDescent="0.25">
      <c r="B7" s="19" t="s">
        <v>156</v>
      </c>
      <c r="C7" s="15">
        <v>1.51</v>
      </c>
      <c r="D7" s="3" t="s">
        <v>155</v>
      </c>
      <c r="E7" s="59" t="s">
        <v>153</v>
      </c>
      <c r="F7" s="60"/>
      <c r="G7" s="60"/>
      <c r="H7" s="60"/>
      <c r="I7" s="60"/>
      <c r="J7" s="60"/>
      <c r="K7" s="61"/>
      <c r="N7" s="3"/>
      <c r="O7" s="3"/>
      <c r="P7" s="3"/>
      <c r="Q7" s="3"/>
      <c r="S7" s="3"/>
      <c r="T7" s="3"/>
      <c r="U7" s="3"/>
      <c r="V7" s="3"/>
      <c r="X7" s="3"/>
      <c r="Y7" s="3"/>
      <c r="Z7" s="3"/>
      <c r="AA7" s="3"/>
      <c r="AC7" s="3"/>
      <c r="AD7" s="3"/>
      <c r="AE7" s="3"/>
      <c r="AF7" s="3"/>
      <c r="AH7" s="3"/>
      <c r="AI7" s="3"/>
      <c r="AJ7" s="3"/>
      <c r="AK7" s="3"/>
    </row>
    <row r="8" spans="2:37" x14ac:dyDescent="0.25">
      <c r="B8" s="19" t="s">
        <v>157</v>
      </c>
      <c r="C8" s="15">
        <v>10</v>
      </c>
      <c r="D8" s="3" t="s">
        <v>158</v>
      </c>
      <c r="E8" s="59" t="s">
        <v>159</v>
      </c>
      <c r="F8" s="60"/>
      <c r="G8" s="60"/>
      <c r="H8" s="60"/>
      <c r="I8" s="60"/>
      <c r="J8" s="60"/>
      <c r="K8" s="61"/>
      <c r="N8" s="3"/>
      <c r="O8" s="3"/>
      <c r="P8" s="3"/>
      <c r="Q8" s="3"/>
      <c r="S8" s="3"/>
      <c r="T8" s="3"/>
      <c r="U8" s="3"/>
      <c r="V8" s="3"/>
      <c r="X8" s="3"/>
      <c r="Y8" s="3"/>
      <c r="Z8" s="3"/>
      <c r="AA8" s="3"/>
      <c r="AC8" s="3"/>
      <c r="AD8" s="3"/>
      <c r="AE8" s="3"/>
      <c r="AF8" s="3"/>
      <c r="AH8" s="3"/>
      <c r="AI8" s="3"/>
      <c r="AJ8" s="3"/>
      <c r="AK8" s="3"/>
    </row>
    <row r="9" spans="2:37" ht="17.25" x14ac:dyDescent="0.25">
      <c r="B9" s="19" t="s">
        <v>63</v>
      </c>
      <c r="C9" s="15">
        <f>C7*C8</f>
        <v>15.1</v>
      </c>
      <c r="D9" s="3" t="s">
        <v>155</v>
      </c>
      <c r="E9" s="59" t="s">
        <v>153</v>
      </c>
      <c r="F9" s="60"/>
      <c r="G9" s="60"/>
      <c r="H9" s="60"/>
      <c r="I9" s="60"/>
      <c r="J9" s="60"/>
      <c r="K9" s="61"/>
      <c r="N9" s="3"/>
      <c r="O9" s="3"/>
      <c r="P9" s="3"/>
      <c r="Q9" s="3"/>
      <c r="S9" s="3"/>
      <c r="T9" s="3"/>
      <c r="U9" s="3"/>
      <c r="V9" s="3"/>
      <c r="X9" s="3"/>
      <c r="Y9" s="3"/>
      <c r="Z9" s="3"/>
      <c r="AA9" s="3"/>
      <c r="AC9" s="3"/>
      <c r="AD9" s="3"/>
      <c r="AE9" s="3"/>
      <c r="AF9" s="3"/>
      <c r="AH9" s="3"/>
      <c r="AI9" s="3"/>
      <c r="AJ9" s="3"/>
      <c r="AK9" s="3"/>
    </row>
    <row r="10" spans="2:37" x14ac:dyDescent="0.25">
      <c r="B10" s="20" t="s">
        <v>20</v>
      </c>
      <c r="C10" s="15">
        <f>C9*C6/1000</f>
        <v>13.59</v>
      </c>
      <c r="D10" s="4" t="s">
        <v>21</v>
      </c>
      <c r="E10" s="64" t="s">
        <v>71</v>
      </c>
      <c r="F10" s="65"/>
      <c r="G10" s="65"/>
      <c r="H10" s="65"/>
      <c r="I10" s="65"/>
      <c r="J10" s="65"/>
      <c r="K10" s="66"/>
      <c r="N10" s="3">
        <v>5</v>
      </c>
      <c r="O10" s="3">
        <v>999.99</v>
      </c>
      <c r="P10" s="3">
        <v>30</v>
      </c>
      <c r="Q10" s="3">
        <v>995.67</v>
      </c>
      <c r="S10" s="3">
        <v>5</v>
      </c>
      <c r="T10" s="3">
        <v>1054</v>
      </c>
      <c r="U10" s="3">
        <v>30</v>
      </c>
      <c r="V10" s="3">
        <v>1064</v>
      </c>
      <c r="X10" s="3">
        <v>5</v>
      </c>
      <c r="Y10" s="3">
        <v>1034</v>
      </c>
      <c r="Z10" s="3">
        <v>30</v>
      </c>
      <c r="AA10" s="3">
        <v>1047</v>
      </c>
      <c r="AC10" s="3">
        <v>5</v>
      </c>
      <c r="AD10" s="3">
        <v>1095</v>
      </c>
      <c r="AE10" s="3">
        <v>30</v>
      </c>
      <c r="AF10" s="3">
        <v>1104</v>
      </c>
      <c r="AH10" s="3">
        <v>5</v>
      </c>
      <c r="AI10" s="3">
        <v>1079</v>
      </c>
      <c r="AJ10" s="3">
        <v>30</v>
      </c>
      <c r="AK10" s="3">
        <v>1089</v>
      </c>
    </row>
    <row r="11" spans="2:37" ht="17.25" x14ac:dyDescent="0.25">
      <c r="B11" s="19" t="s">
        <v>15</v>
      </c>
      <c r="C11" s="15">
        <v>-18</v>
      </c>
      <c r="D11" s="3" t="s">
        <v>6</v>
      </c>
      <c r="E11" s="59" t="s">
        <v>7</v>
      </c>
      <c r="F11" s="60"/>
      <c r="G11" s="60"/>
      <c r="H11" s="60"/>
      <c r="I11" s="60"/>
      <c r="J11" s="60"/>
      <c r="K11" s="61"/>
      <c r="N11" s="3">
        <v>6</v>
      </c>
      <c r="O11" s="3">
        <v>999.97</v>
      </c>
      <c r="P11" s="3">
        <v>35</v>
      </c>
      <c r="Q11" s="3">
        <v>994.06</v>
      </c>
      <c r="S11" s="3">
        <v>6</v>
      </c>
      <c r="T11" s="3">
        <v>1054</v>
      </c>
      <c r="U11" s="3">
        <v>35</v>
      </c>
      <c r="V11" s="3">
        <v>1066</v>
      </c>
      <c r="X11" s="3">
        <v>6</v>
      </c>
      <c r="Y11" s="3">
        <v>1034</v>
      </c>
      <c r="Z11" s="3">
        <v>35</v>
      </c>
      <c r="AA11" s="3">
        <v>1049</v>
      </c>
      <c r="AC11" s="3">
        <v>6</v>
      </c>
      <c r="AD11" s="3">
        <v>1095</v>
      </c>
      <c r="AE11" s="3">
        <v>35</v>
      </c>
      <c r="AF11" s="3">
        <v>1106</v>
      </c>
      <c r="AH11" s="3">
        <v>6</v>
      </c>
      <c r="AI11" s="3">
        <v>1078</v>
      </c>
      <c r="AJ11" s="3">
        <v>35</v>
      </c>
      <c r="AK11" s="3">
        <v>1090</v>
      </c>
    </row>
    <row r="12" spans="2:37" ht="18" thickBot="1" x14ac:dyDescent="0.3">
      <c r="B12" s="36" t="s">
        <v>16</v>
      </c>
      <c r="C12" s="37">
        <v>170</v>
      </c>
      <c r="D12" s="38" t="s">
        <v>6</v>
      </c>
      <c r="E12" s="106" t="s">
        <v>8</v>
      </c>
      <c r="F12" s="107"/>
      <c r="G12" s="107"/>
      <c r="H12" s="107"/>
      <c r="I12" s="107"/>
      <c r="J12" s="107"/>
      <c r="K12" s="108"/>
      <c r="N12" s="3">
        <v>7</v>
      </c>
      <c r="O12" s="3">
        <v>999.93</v>
      </c>
      <c r="P12" s="3">
        <v>40</v>
      </c>
      <c r="Q12" s="3">
        <v>992.24</v>
      </c>
      <c r="S12" s="3">
        <v>7</v>
      </c>
      <c r="T12" s="3">
        <v>1054</v>
      </c>
      <c r="U12" s="3">
        <v>40</v>
      </c>
      <c r="V12" s="3">
        <v>1068</v>
      </c>
      <c r="X12" s="3">
        <v>7</v>
      </c>
      <c r="Y12" s="3">
        <v>1034</v>
      </c>
      <c r="Z12" s="3">
        <v>40</v>
      </c>
      <c r="AA12" s="3">
        <v>1051</v>
      </c>
      <c r="AC12" s="3">
        <v>7</v>
      </c>
      <c r="AD12" s="3">
        <v>1096</v>
      </c>
      <c r="AE12" s="3">
        <v>40</v>
      </c>
      <c r="AF12" s="3">
        <v>1107</v>
      </c>
      <c r="AH12" s="3">
        <v>7</v>
      </c>
      <c r="AI12" s="3">
        <v>1078</v>
      </c>
      <c r="AJ12" s="3">
        <v>40</v>
      </c>
      <c r="AK12" s="3">
        <v>1093</v>
      </c>
    </row>
    <row r="13" spans="2:37" x14ac:dyDescent="0.25">
      <c r="B13" s="39"/>
      <c r="C13" s="40" t="s">
        <v>147</v>
      </c>
      <c r="D13" s="41" t="s">
        <v>10</v>
      </c>
      <c r="E13" s="86" t="s">
        <v>9</v>
      </c>
      <c r="F13" s="87"/>
      <c r="G13" s="87"/>
      <c r="H13" s="87"/>
      <c r="I13" s="87"/>
      <c r="J13" s="87"/>
      <c r="K13" s="88"/>
      <c r="N13" s="3">
        <v>8</v>
      </c>
      <c r="O13" s="3">
        <v>999.88</v>
      </c>
      <c r="P13" s="3">
        <v>45</v>
      </c>
      <c r="Q13" s="3">
        <v>990.25</v>
      </c>
      <c r="S13" s="3">
        <v>8</v>
      </c>
      <c r="T13" s="3">
        <v>1055</v>
      </c>
      <c r="U13" s="3">
        <v>45</v>
      </c>
      <c r="V13" s="3">
        <v>1070</v>
      </c>
      <c r="X13" s="3">
        <v>8</v>
      </c>
      <c r="Y13" s="3">
        <v>1035</v>
      </c>
      <c r="Z13" s="3">
        <v>45</v>
      </c>
      <c r="AA13" s="3">
        <v>1054</v>
      </c>
      <c r="AC13" s="3">
        <v>8</v>
      </c>
      <c r="AD13" s="3">
        <v>1097</v>
      </c>
      <c r="AE13" s="3">
        <v>45</v>
      </c>
      <c r="AF13" s="3">
        <v>1107</v>
      </c>
      <c r="AH13" s="3">
        <v>8</v>
      </c>
      <c r="AI13" s="3">
        <v>1080</v>
      </c>
      <c r="AJ13" s="3">
        <v>45</v>
      </c>
      <c r="AK13" s="3">
        <v>1094</v>
      </c>
    </row>
    <row r="14" spans="2:37" x14ac:dyDescent="0.25">
      <c r="B14" s="82" t="s">
        <v>160</v>
      </c>
      <c r="C14" s="83"/>
      <c r="D14" s="3" t="s">
        <v>10</v>
      </c>
      <c r="E14" s="59" t="s">
        <v>50</v>
      </c>
      <c r="F14" s="60"/>
      <c r="G14" s="60"/>
      <c r="H14" s="60"/>
      <c r="I14" s="60"/>
      <c r="J14" s="60"/>
      <c r="K14" s="61"/>
      <c r="N14" s="3">
        <v>9</v>
      </c>
      <c r="O14" s="3">
        <v>999.81</v>
      </c>
      <c r="P14" s="3">
        <v>50</v>
      </c>
      <c r="Q14" s="3">
        <v>988.07</v>
      </c>
      <c r="S14" s="3">
        <v>9</v>
      </c>
      <c r="T14" s="3">
        <v>1055</v>
      </c>
      <c r="U14" s="3">
        <v>50</v>
      </c>
      <c r="V14" s="3">
        <v>1071</v>
      </c>
      <c r="X14" s="3">
        <v>9</v>
      </c>
      <c r="Y14" s="3">
        <v>1035</v>
      </c>
      <c r="Z14" s="3">
        <v>50</v>
      </c>
      <c r="AA14" s="3">
        <v>1056</v>
      </c>
      <c r="AC14" s="3">
        <v>9</v>
      </c>
      <c r="AD14" s="3">
        <v>1097</v>
      </c>
      <c r="AE14" s="3">
        <v>50</v>
      </c>
      <c r="AF14" s="3">
        <v>1108</v>
      </c>
      <c r="AH14" s="3">
        <v>9</v>
      </c>
      <c r="AI14" s="3">
        <v>108</v>
      </c>
      <c r="AJ14" s="3">
        <v>50</v>
      </c>
      <c r="AK14" s="3">
        <v>1095</v>
      </c>
    </row>
    <row r="15" spans="2:37" x14ac:dyDescent="0.25">
      <c r="B15" s="19"/>
      <c r="C15" s="15">
        <v>35</v>
      </c>
      <c r="D15" s="3" t="s">
        <v>49</v>
      </c>
      <c r="E15" s="59" t="s">
        <v>48</v>
      </c>
      <c r="F15" s="60"/>
      <c r="G15" s="60"/>
      <c r="H15" s="60"/>
      <c r="I15" s="60"/>
      <c r="J15" s="60"/>
      <c r="K15" s="61"/>
      <c r="N15" s="3">
        <v>10</v>
      </c>
      <c r="O15" s="3">
        <v>999.73</v>
      </c>
      <c r="P15" s="3">
        <v>55</v>
      </c>
      <c r="Q15" s="3">
        <v>985.73</v>
      </c>
      <c r="S15" s="3">
        <v>10</v>
      </c>
      <c r="T15" s="3">
        <v>1056</v>
      </c>
      <c r="U15" s="3">
        <v>55</v>
      </c>
      <c r="V15" s="3">
        <v>1072</v>
      </c>
      <c r="X15" s="3">
        <v>10</v>
      </c>
      <c r="Y15" s="3">
        <v>1036</v>
      </c>
      <c r="Z15" s="3">
        <v>55</v>
      </c>
      <c r="AA15" s="3">
        <v>1057</v>
      </c>
      <c r="AC15" s="3">
        <v>10</v>
      </c>
      <c r="AD15" s="3">
        <v>1098</v>
      </c>
      <c r="AE15" s="3">
        <v>55</v>
      </c>
      <c r="AF15" s="3">
        <v>1108</v>
      </c>
      <c r="AH15" s="3">
        <v>10</v>
      </c>
      <c r="AI15" s="3">
        <v>1081</v>
      </c>
      <c r="AJ15" s="3">
        <v>55</v>
      </c>
      <c r="AK15" s="3">
        <v>1095</v>
      </c>
    </row>
    <row r="16" spans="2:37" ht="18" thickBot="1" x14ac:dyDescent="0.3">
      <c r="B16" s="42"/>
      <c r="C16" s="43">
        <v>1036</v>
      </c>
      <c r="D16" s="44" t="s">
        <v>12</v>
      </c>
      <c r="E16" s="109" t="s">
        <v>161</v>
      </c>
      <c r="F16" s="110"/>
      <c r="G16" s="110"/>
      <c r="H16" s="110"/>
      <c r="I16" s="110"/>
      <c r="J16" s="110"/>
      <c r="K16" s="111"/>
      <c r="N16" s="3">
        <v>11</v>
      </c>
      <c r="O16" s="3">
        <v>999.63</v>
      </c>
      <c r="P16" s="3">
        <v>60</v>
      </c>
      <c r="Q16" s="3">
        <v>983.24</v>
      </c>
      <c r="S16" s="3">
        <v>11</v>
      </c>
      <c r="T16" s="3">
        <v>1056</v>
      </c>
      <c r="U16" s="3">
        <v>60</v>
      </c>
      <c r="V16" s="3">
        <v>1074</v>
      </c>
      <c r="X16" s="3">
        <v>11</v>
      </c>
      <c r="Y16" s="3">
        <v>1037</v>
      </c>
      <c r="Z16" s="3">
        <v>60</v>
      </c>
      <c r="AA16" s="3">
        <v>1058</v>
      </c>
      <c r="AC16" s="3">
        <v>11</v>
      </c>
      <c r="AD16" s="3">
        <v>1098</v>
      </c>
      <c r="AE16" s="3">
        <v>60</v>
      </c>
      <c r="AF16" s="3">
        <v>1109</v>
      </c>
      <c r="AH16" s="3">
        <v>11</v>
      </c>
      <c r="AI16" s="3">
        <v>1081</v>
      </c>
      <c r="AJ16" s="3">
        <v>60</v>
      </c>
      <c r="AK16" s="3">
        <v>1096</v>
      </c>
    </row>
    <row r="17" spans="1:37" hidden="1" x14ac:dyDescent="0.25">
      <c r="A17" s="5"/>
      <c r="B17" s="5"/>
      <c r="C17" s="5"/>
      <c r="D17" s="5"/>
      <c r="E17" s="34"/>
      <c r="F17" s="34"/>
      <c r="G17" s="34"/>
      <c r="H17" s="34"/>
      <c r="I17" s="34"/>
      <c r="J17" s="34"/>
      <c r="K17" s="34"/>
      <c r="N17" s="3">
        <v>12</v>
      </c>
      <c r="O17" s="3">
        <v>999.52</v>
      </c>
      <c r="P17" s="3">
        <v>65</v>
      </c>
      <c r="Q17" s="3">
        <v>980.59</v>
      </c>
      <c r="S17" s="3">
        <v>12</v>
      </c>
      <c r="T17" s="3">
        <v>1056</v>
      </c>
      <c r="U17" s="3">
        <v>65</v>
      </c>
      <c r="V17" s="3"/>
      <c r="X17" s="3">
        <v>12</v>
      </c>
      <c r="Y17" s="3">
        <v>1038</v>
      </c>
      <c r="Z17" s="3">
        <v>65</v>
      </c>
      <c r="AA17" s="3"/>
      <c r="AC17" s="3">
        <v>12</v>
      </c>
      <c r="AD17" s="3">
        <v>1098</v>
      </c>
      <c r="AE17" s="3">
        <v>65</v>
      </c>
      <c r="AF17" s="3"/>
      <c r="AH17" s="3">
        <v>12</v>
      </c>
      <c r="AI17" s="3">
        <v>1082</v>
      </c>
      <c r="AJ17" s="3">
        <v>65</v>
      </c>
      <c r="AK17" s="3"/>
    </row>
    <row r="18" spans="1:37" hidden="1" x14ac:dyDescent="0.25">
      <c r="A18" s="5"/>
      <c r="B18" s="5"/>
      <c r="C18" s="5"/>
      <c r="D18" s="5"/>
      <c r="E18" s="34"/>
      <c r="F18" s="34"/>
      <c r="G18" s="34"/>
      <c r="H18" s="34"/>
      <c r="I18" s="34"/>
      <c r="J18" s="34"/>
      <c r="K18" s="34"/>
      <c r="N18" s="3">
        <v>13</v>
      </c>
      <c r="O18" s="3">
        <v>999.4</v>
      </c>
      <c r="P18" s="3">
        <v>70</v>
      </c>
      <c r="Q18" s="3">
        <v>977.81</v>
      </c>
      <c r="S18" s="3">
        <v>13</v>
      </c>
      <c r="T18" s="3">
        <v>1057</v>
      </c>
      <c r="U18" s="3">
        <v>70</v>
      </c>
      <c r="V18" s="3"/>
      <c r="X18" s="3">
        <v>13</v>
      </c>
      <c r="Y18" s="3">
        <v>1039</v>
      </c>
      <c r="Z18" s="3">
        <v>70</v>
      </c>
      <c r="AA18" s="3"/>
      <c r="AC18" s="3">
        <v>13</v>
      </c>
      <c r="AD18" s="3">
        <v>1099</v>
      </c>
      <c r="AE18" s="3">
        <v>70</v>
      </c>
      <c r="AF18" s="3"/>
      <c r="AH18" s="3">
        <v>13</v>
      </c>
      <c r="AI18" s="3">
        <v>1083</v>
      </c>
      <c r="AJ18" s="3">
        <v>70</v>
      </c>
      <c r="AK18" s="3"/>
    </row>
    <row r="19" spans="1:37" hidden="1" x14ac:dyDescent="0.25">
      <c r="A19" s="5"/>
      <c r="B19" s="5"/>
      <c r="C19" s="35"/>
      <c r="D19" s="5"/>
      <c r="E19" s="5"/>
      <c r="F19" s="5"/>
      <c r="G19" s="5"/>
      <c r="H19" s="5"/>
      <c r="I19" s="5"/>
      <c r="J19" s="5"/>
      <c r="K19" s="5"/>
      <c r="N19" s="3">
        <v>14</v>
      </c>
      <c r="O19" s="3">
        <v>999.27</v>
      </c>
      <c r="P19" s="3">
        <v>75</v>
      </c>
      <c r="Q19" s="3">
        <v>974.89</v>
      </c>
      <c r="S19" s="3">
        <v>14</v>
      </c>
      <c r="T19" s="3">
        <v>1057</v>
      </c>
      <c r="U19" s="3">
        <v>75</v>
      </c>
      <c r="V19" s="3"/>
      <c r="X19" s="3">
        <v>14</v>
      </c>
      <c r="Y19" s="3">
        <v>1040</v>
      </c>
      <c r="Z19" s="3">
        <v>75</v>
      </c>
      <c r="AA19" s="3"/>
      <c r="AC19" s="3">
        <v>14</v>
      </c>
      <c r="AD19" s="3">
        <v>1099</v>
      </c>
      <c r="AE19" s="3">
        <v>75</v>
      </c>
      <c r="AF19" s="3"/>
      <c r="AH19" s="3">
        <v>14</v>
      </c>
      <c r="AI19" s="3">
        <v>1083</v>
      </c>
      <c r="AJ19" s="3">
        <v>75</v>
      </c>
      <c r="AK19" s="3"/>
    </row>
    <row r="20" spans="1:37" hidden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N20" s="3">
        <v>15</v>
      </c>
      <c r="O20" s="3">
        <v>999.13</v>
      </c>
      <c r="P20" s="3">
        <v>80</v>
      </c>
      <c r="Q20" s="3">
        <v>971.83</v>
      </c>
      <c r="S20" s="3">
        <v>15</v>
      </c>
      <c r="T20" s="3">
        <v>1058</v>
      </c>
      <c r="U20" s="3">
        <v>80</v>
      </c>
      <c r="V20" s="3"/>
      <c r="X20" s="3">
        <v>15</v>
      </c>
      <c r="Y20" s="3">
        <v>1040</v>
      </c>
      <c r="Z20" s="3">
        <v>80</v>
      </c>
      <c r="AA20" s="3"/>
      <c r="AC20" s="3">
        <v>15</v>
      </c>
      <c r="AD20" s="3">
        <v>1100</v>
      </c>
      <c r="AE20" s="3">
        <v>80</v>
      </c>
      <c r="AF20" s="3"/>
      <c r="AH20" s="3">
        <v>15</v>
      </c>
      <c r="AI20" s="3">
        <v>1083</v>
      </c>
      <c r="AJ20" s="3">
        <v>80</v>
      </c>
      <c r="AK20" s="3"/>
    </row>
    <row r="21" spans="1:37" hidden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N21" s="3">
        <v>16</v>
      </c>
      <c r="O21" s="3">
        <v>998.97</v>
      </c>
      <c r="P21" s="3">
        <v>85</v>
      </c>
      <c r="Q21" s="3">
        <v>968.65</v>
      </c>
      <c r="S21" s="3">
        <v>16</v>
      </c>
      <c r="T21" s="3">
        <v>1058</v>
      </c>
      <c r="U21" s="3">
        <v>85</v>
      </c>
      <c r="V21" s="3"/>
      <c r="X21" s="3">
        <v>16</v>
      </c>
      <c r="Y21" s="3">
        <v>1040</v>
      </c>
      <c r="Z21" s="3">
        <v>85</v>
      </c>
      <c r="AA21" s="3"/>
      <c r="AC21" s="3">
        <v>16</v>
      </c>
      <c r="AD21" s="3">
        <v>1100</v>
      </c>
      <c r="AE21" s="3">
        <v>85</v>
      </c>
      <c r="AF21" s="3"/>
      <c r="AH21" s="3">
        <v>16</v>
      </c>
      <c r="AI21" s="3">
        <v>1083</v>
      </c>
      <c r="AJ21" s="3">
        <v>85</v>
      </c>
      <c r="AK21" s="3"/>
    </row>
    <row r="22" spans="1:37" hidden="1" x14ac:dyDescent="0.25">
      <c r="A22" s="1"/>
      <c r="B22" s="5"/>
      <c r="C22" s="5"/>
      <c r="D22" s="5"/>
      <c r="E22" s="1"/>
      <c r="F22" s="1"/>
      <c r="G22" s="1"/>
      <c r="H22" s="1"/>
      <c r="I22" s="1"/>
      <c r="J22" s="1"/>
      <c r="K22" s="1"/>
      <c r="N22" s="3">
        <v>17</v>
      </c>
      <c r="O22" s="3">
        <v>998.8</v>
      </c>
      <c r="P22" s="3">
        <v>90</v>
      </c>
      <c r="Q22" s="3">
        <v>965.34</v>
      </c>
      <c r="S22" s="3">
        <v>17</v>
      </c>
      <c r="T22" s="3">
        <v>1058</v>
      </c>
      <c r="U22" s="3">
        <v>90</v>
      </c>
      <c r="V22" s="3"/>
      <c r="X22" s="3">
        <v>17</v>
      </c>
      <c r="Y22" s="3">
        <v>1040</v>
      </c>
      <c r="Z22" s="3">
        <v>90</v>
      </c>
      <c r="AA22" s="3"/>
      <c r="AC22" s="3">
        <v>17</v>
      </c>
      <c r="AD22" s="3">
        <v>1100</v>
      </c>
      <c r="AE22" s="3">
        <v>90</v>
      </c>
      <c r="AF22" s="3"/>
      <c r="AH22" s="3">
        <v>17</v>
      </c>
      <c r="AI22" s="3">
        <v>1084</v>
      </c>
      <c r="AJ22" s="3">
        <v>90</v>
      </c>
      <c r="AK22" s="3"/>
    </row>
    <row r="23" spans="1:37" hidden="1" x14ac:dyDescent="0.25">
      <c r="A23" s="1"/>
      <c r="B23" s="5"/>
      <c r="C23" s="5"/>
      <c r="D23" s="5"/>
      <c r="E23" s="1"/>
      <c r="F23" s="1"/>
      <c r="G23" s="1"/>
      <c r="H23" s="1"/>
      <c r="I23" s="1"/>
      <c r="J23" s="1"/>
      <c r="K23" s="1"/>
      <c r="N23" s="3">
        <v>18</v>
      </c>
      <c r="O23" s="3">
        <v>998.62</v>
      </c>
      <c r="P23" s="3">
        <v>95</v>
      </c>
      <c r="Q23" s="3">
        <v>961.92</v>
      </c>
      <c r="S23" s="3">
        <v>18</v>
      </c>
      <c r="T23" s="3">
        <v>1058</v>
      </c>
      <c r="U23" s="3">
        <v>95</v>
      </c>
      <c r="V23" s="3"/>
      <c r="X23" s="3">
        <v>18</v>
      </c>
      <c r="Y23" s="3">
        <v>1041</v>
      </c>
      <c r="Z23" s="3">
        <v>95</v>
      </c>
      <c r="AA23" s="3"/>
      <c r="AC23" s="3">
        <v>18</v>
      </c>
      <c r="AD23" s="3">
        <v>1101</v>
      </c>
      <c r="AE23" s="3">
        <v>95</v>
      </c>
      <c r="AF23" s="3"/>
      <c r="AH23" s="3">
        <v>18</v>
      </c>
      <c r="AI23" s="3">
        <v>1085</v>
      </c>
      <c r="AJ23" s="3">
        <v>95</v>
      </c>
      <c r="AK23" s="3"/>
    </row>
    <row r="24" spans="1:37" hidden="1" x14ac:dyDescent="0.25">
      <c r="A24" s="1"/>
      <c r="B24" s="5"/>
      <c r="C24" s="5"/>
      <c r="D24" s="5"/>
      <c r="E24" s="1"/>
      <c r="F24" s="1"/>
      <c r="G24" s="1"/>
      <c r="H24" s="1"/>
      <c r="I24" s="1"/>
      <c r="J24" s="1"/>
      <c r="K24" s="1"/>
      <c r="N24" s="3">
        <v>19</v>
      </c>
      <c r="O24" s="3">
        <v>998.43</v>
      </c>
      <c r="P24" s="3">
        <v>100</v>
      </c>
      <c r="Q24" s="3">
        <v>958.38</v>
      </c>
      <c r="S24" s="3">
        <v>19</v>
      </c>
      <c r="T24" s="3">
        <v>1058</v>
      </c>
      <c r="U24" s="3">
        <v>100</v>
      </c>
      <c r="V24" s="3"/>
      <c r="X24" s="3">
        <v>19</v>
      </c>
      <c r="Y24" s="3">
        <v>1041</v>
      </c>
      <c r="Z24" s="3">
        <v>100</v>
      </c>
      <c r="AA24" s="3"/>
      <c r="AC24" s="3">
        <v>19</v>
      </c>
      <c r="AD24" s="3">
        <v>1101</v>
      </c>
      <c r="AE24" s="3">
        <v>100</v>
      </c>
      <c r="AF24" s="3"/>
      <c r="AH24" s="3">
        <v>19</v>
      </c>
      <c r="AI24" s="3">
        <v>1085</v>
      </c>
      <c r="AJ24" s="3">
        <v>100</v>
      </c>
      <c r="AK24" s="3"/>
    </row>
    <row r="25" spans="1:37" hidden="1" x14ac:dyDescent="0.25">
      <c r="A25" s="1"/>
      <c r="B25" s="5"/>
      <c r="C25" s="5"/>
      <c r="D25" s="5"/>
      <c r="E25" s="1"/>
      <c r="F25" s="1"/>
      <c r="G25" s="1"/>
      <c r="H25" s="1"/>
      <c r="I25" s="1"/>
      <c r="J25" s="1"/>
      <c r="K25" s="1"/>
    </row>
    <row r="26" spans="1:37" hidden="1" x14ac:dyDescent="0.25">
      <c r="A26" s="1"/>
      <c r="B26" s="5"/>
      <c r="C26" s="5"/>
      <c r="D26" s="5"/>
      <c r="E26" s="1"/>
      <c r="F26" s="1"/>
      <c r="G26" s="1"/>
      <c r="H26" s="1"/>
      <c r="I26" s="1"/>
      <c r="J26" s="1"/>
      <c r="K26" s="1"/>
    </row>
    <row r="27" spans="1:37" hidden="1" x14ac:dyDescent="0.25">
      <c r="A27" s="1"/>
      <c r="B27" s="5"/>
      <c r="C27" s="5"/>
      <c r="D27" s="5"/>
      <c r="E27" s="1"/>
      <c r="F27" s="1"/>
      <c r="G27" s="1"/>
      <c r="H27" s="1"/>
      <c r="I27" s="1"/>
      <c r="J27" s="1"/>
      <c r="K27" s="1"/>
      <c r="N27" s="33" t="s">
        <v>133</v>
      </c>
      <c r="O27" s="33"/>
      <c r="P27" s="33"/>
      <c r="Q27" s="33"/>
      <c r="R27" s="33"/>
    </row>
    <row r="28" spans="1:37" hidden="1" x14ac:dyDescent="0.25">
      <c r="A28" s="1"/>
      <c r="B28" s="5"/>
      <c r="C28" s="5"/>
      <c r="D28" s="5"/>
      <c r="E28" s="1"/>
      <c r="F28" s="1"/>
      <c r="G28" s="1"/>
      <c r="H28" s="1"/>
      <c r="I28" s="1"/>
      <c r="J28" s="1"/>
      <c r="K28" s="1"/>
      <c r="N28" s="24" t="s">
        <v>134</v>
      </c>
      <c r="O28" s="24">
        <v>2256.66</v>
      </c>
    </row>
    <row r="29" spans="1:37" hidden="1" x14ac:dyDescent="0.25">
      <c r="A29" s="1"/>
      <c r="B29" s="5"/>
      <c r="C29" s="5"/>
      <c r="D29" s="5"/>
      <c r="E29" s="1"/>
      <c r="F29" s="1"/>
      <c r="G29" s="1"/>
      <c r="H29" s="1"/>
      <c r="I29" s="1"/>
      <c r="J29" s="1"/>
      <c r="K29" s="1"/>
      <c r="N29" s="3" t="s">
        <v>135</v>
      </c>
      <c r="O29" s="3">
        <v>2201.16</v>
      </c>
    </row>
    <row r="30" spans="1:37" hidden="1" x14ac:dyDescent="0.25">
      <c r="A30" s="1"/>
      <c r="B30" s="5"/>
      <c r="C30" s="5"/>
      <c r="D30" s="5"/>
      <c r="E30" s="50"/>
      <c r="F30" s="50"/>
      <c r="G30" s="50"/>
      <c r="H30" s="50"/>
      <c r="I30" s="50"/>
      <c r="J30" s="50"/>
      <c r="K30" s="50"/>
      <c r="N30" s="3" t="s">
        <v>136</v>
      </c>
      <c r="O30" s="3">
        <v>2184.67</v>
      </c>
    </row>
    <row r="31" spans="1:37" hidden="1" x14ac:dyDescent="0.25">
      <c r="A31" s="1"/>
      <c r="B31" s="5"/>
      <c r="C31" s="5"/>
      <c r="D31" s="5"/>
      <c r="E31" s="1"/>
      <c r="F31" s="1"/>
      <c r="G31" s="1"/>
      <c r="H31" s="1"/>
      <c r="I31" s="1"/>
      <c r="J31" s="1"/>
      <c r="K31" s="1"/>
      <c r="N31" s="3" t="s">
        <v>137</v>
      </c>
      <c r="O31" s="3">
        <v>2163.23</v>
      </c>
    </row>
    <row r="32" spans="1:37" hidden="1" x14ac:dyDescent="0.25">
      <c r="A32" s="1"/>
      <c r="B32" s="5"/>
      <c r="C32" s="5"/>
      <c r="D32" s="5"/>
      <c r="E32" s="1"/>
      <c r="F32" s="1"/>
      <c r="G32" s="1"/>
      <c r="H32" s="1"/>
      <c r="I32" s="1"/>
      <c r="J32" s="1"/>
      <c r="K32" s="1"/>
      <c r="N32" s="3" t="s">
        <v>139</v>
      </c>
      <c r="O32" s="3">
        <v>2150.5300000000002</v>
      </c>
    </row>
    <row r="33" spans="1:24" hidden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N33" s="3" t="s">
        <v>143</v>
      </c>
      <c r="O33" s="3">
        <v>2133.2399999999998</v>
      </c>
    </row>
    <row r="34" spans="1:24" hidden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N34" s="3" t="s">
        <v>138</v>
      </c>
      <c r="O34" s="3">
        <v>2122.67</v>
      </c>
    </row>
    <row r="35" spans="1:24" hidden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N35" s="3" t="s">
        <v>140</v>
      </c>
      <c r="O35" s="3">
        <v>2107.92</v>
      </c>
    </row>
    <row r="36" spans="1:24" hidden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N36" s="3" t="s">
        <v>141</v>
      </c>
      <c r="O36" s="3">
        <v>2096.4899999999998</v>
      </c>
    </row>
    <row r="37" spans="1:24" hidden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N37" s="3" t="s">
        <v>142</v>
      </c>
      <c r="O37" s="3">
        <v>2085.6999999999998</v>
      </c>
    </row>
    <row r="38" spans="1:24" hidden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24" hidden="1" x14ac:dyDescent="0.25">
      <c r="A39" s="1"/>
      <c r="B39" s="1"/>
      <c r="C39" s="1"/>
      <c r="D39" s="1"/>
      <c r="E39" s="81"/>
      <c r="F39" s="81"/>
      <c r="G39" s="81"/>
      <c r="H39" s="81"/>
      <c r="I39" s="81"/>
      <c r="J39" s="81"/>
      <c r="K39" s="81"/>
      <c r="O39" t="s">
        <v>144</v>
      </c>
      <c r="X39" t="s">
        <v>145</v>
      </c>
    </row>
    <row r="40" spans="1:24" hidden="1" x14ac:dyDescent="0.25">
      <c r="A40" s="1"/>
      <c r="B40" s="1"/>
      <c r="C40" s="1"/>
      <c r="D40" s="1"/>
      <c r="E40" s="81"/>
      <c r="F40" s="81"/>
      <c r="G40" s="81"/>
      <c r="H40" s="81"/>
      <c r="I40" s="81"/>
      <c r="J40" s="81"/>
      <c r="K40" s="81"/>
    </row>
    <row r="41" spans="1:24" hidden="1" x14ac:dyDescent="0.25">
      <c r="A41" s="1"/>
      <c r="B41" s="1"/>
      <c r="C41" s="1"/>
      <c r="D41" s="1"/>
      <c r="E41" s="81"/>
      <c r="F41" s="81"/>
      <c r="G41" s="81"/>
      <c r="H41" s="81"/>
      <c r="I41" s="81"/>
      <c r="J41" s="81"/>
      <c r="K41" s="81"/>
    </row>
    <row r="42" spans="1:24" ht="15.75" hidden="1" thickBot="1" x14ac:dyDescent="0.3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24" x14ac:dyDescent="0.25">
      <c r="B43" s="103" t="s">
        <v>54</v>
      </c>
      <c r="C43" s="104"/>
      <c r="D43" s="104"/>
      <c r="E43" s="104"/>
      <c r="F43" s="104"/>
      <c r="G43" s="104"/>
      <c r="H43" s="104"/>
      <c r="I43" s="104"/>
      <c r="J43" s="104"/>
      <c r="K43" s="105"/>
    </row>
    <row r="44" spans="1:24" ht="15.75" thickBot="1" x14ac:dyDescent="0.3">
      <c r="B44" s="92" t="s">
        <v>55</v>
      </c>
      <c r="C44" s="93"/>
      <c r="D44" s="93"/>
      <c r="E44" s="93"/>
      <c r="F44" s="93"/>
      <c r="G44" s="93"/>
      <c r="H44" s="93"/>
      <c r="I44" s="93"/>
      <c r="J44" s="93"/>
      <c r="K44" s="94"/>
    </row>
    <row r="45" spans="1:24" x14ac:dyDescent="0.25">
      <c r="B45" s="23" t="s">
        <v>51</v>
      </c>
      <c r="C45" s="45" t="s">
        <v>146</v>
      </c>
      <c r="D45" s="24" t="s">
        <v>57</v>
      </c>
      <c r="E45" s="95" t="s">
        <v>56</v>
      </c>
      <c r="F45" s="96"/>
      <c r="G45" s="96"/>
      <c r="H45" s="96"/>
      <c r="I45" s="96"/>
      <c r="J45" s="96"/>
      <c r="K45" s="97"/>
    </row>
    <row r="46" spans="1:24" ht="18" x14ac:dyDescent="0.35">
      <c r="B46" s="19" t="s">
        <v>59</v>
      </c>
      <c r="C46" s="15">
        <v>12</v>
      </c>
      <c r="D46" s="3" t="s">
        <v>58</v>
      </c>
      <c r="E46" s="59" t="s">
        <v>60</v>
      </c>
      <c r="F46" s="60"/>
      <c r="G46" s="60"/>
      <c r="H46" s="60"/>
      <c r="I46" s="60"/>
      <c r="J46" s="60"/>
      <c r="K46" s="61"/>
    </row>
    <row r="47" spans="1:24" ht="18" x14ac:dyDescent="0.35">
      <c r="B47" s="19" t="s">
        <v>62</v>
      </c>
      <c r="C47" s="15">
        <v>0.48</v>
      </c>
      <c r="D47" s="3" t="s">
        <v>10</v>
      </c>
      <c r="E47" s="59" t="s">
        <v>61</v>
      </c>
      <c r="F47" s="60"/>
      <c r="G47" s="60"/>
      <c r="H47" s="60"/>
      <c r="I47" s="60"/>
      <c r="J47" s="60"/>
      <c r="K47" s="61"/>
    </row>
    <row r="48" spans="1:24" ht="17.25" x14ac:dyDescent="0.25">
      <c r="B48" s="19" t="s">
        <v>63</v>
      </c>
      <c r="C48" s="16">
        <f>(PI()*($C$46^2))/4</f>
        <v>113.09733552923255</v>
      </c>
      <c r="D48" s="3" t="s">
        <v>64</v>
      </c>
      <c r="E48" s="57" t="s">
        <v>65</v>
      </c>
      <c r="F48" s="57"/>
      <c r="G48" s="57"/>
      <c r="H48" s="57"/>
      <c r="I48" s="57"/>
      <c r="J48" s="57"/>
      <c r="K48" s="58"/>
    </row>
    <row r="49" spans="2:11" x14ac:dyDescent="0.25">
      <c r="B49" s="20" t="s">
        <v>68</v>
      </c>
      <c r="C49" s="15">
        <v>6</v>
      </c>
      <c r="D49" s="4" t="s">
        <v>29</v>
      </c>
      <c r="E49" s="59" t="s">
        <v>66</v>
      </c>
      <c r="F49" s="60"/>
      <c r="G49" s="60"/>
      <c r="H49" s="60"/>
      <c r="I49" s="60"/>
      <c r="J49" s="60"/>
      <c r="K49" s="61"/>
    </row>
    <row r="50" spans="2:11" x14ac:dyDescent="0.25">
      <c r="B50" s="20" t="s">
        <v>69</v>
      </c>
      <c r="C50" s="15">
        <v>0</v>
      </c>
      <c r="D50" s="4" t="s">
        <v>29</v>
      </c>
      <c r="E50" s="78" t="s">
        <v>67</v>
      </c>
      <c r="F50" s="78"/>
      <c r="G50" s="78"/>
      <c r="H50" s="78"/>
      <c r="I50" s="78"/>
      <c r="J50" s="78"/>
      <c r="K50" s="79"/>
    </row>
    <row r="51" spans="2:11" x14ac:dyDescent="0.25">
      <c r="B51" s="20" t="s">
        <v>38</v>
      </c>
      <c r="C51" s="15">
        <v>6</v>
      </c>
      <c r="D51" s="4" t="s">
        <v>29</v>
      </c>
      <c r="E51" s="59" t="s">
        <v>70</v>
      </c>
      <c r="F51" s="60"/>
      <c r="G51" s="60"/>
      <c r="H51" s="60"/>
      <c r="I51" s="60"/>
      <c r="J51" s="60"/>
      <c r="K51" s="61"/>
    </row>
    <row r="52" spans="2:11" x14ac:dyDescent="0.25">
      <c r="B52" s="4" t="s">
        <v>150</v>
      </c>
      <c r="C52" s="15">
        <v>6.6</v>
      </c>
      <c r="D52" s="4" t="s">
        <v>29</v>
      </c>
      <c r="E52" s="57" t="s">
        <v>151</v>
      </c>
      <c r="F52" s="57"/>
      <c r="G52" s="57"/>
      <c r="H52" s="57"/>
      <c r="I52" s="57"/>
      <c r="J52" s="57"/>
      <c r="K52" s="57"/>
    </row>
    <row r="53" spans="2:11" x14ac:dyDescent="0.25">
      <c r="B53" s="10"/>
      <c r="C53" s="1"/>
      <c r="D53" s="1"/>
      <c r="E53" s="1"/>
      <c r="F53" s="1"/>
      <c r="G53" s="1"/>
      <c r="H53" s="1"/>
      <c r="I53" s="1"/>
      <c r="J53" s="1"/>
      <c r="K53" s="11"/>
    </row>
    <row r="54" spans="2:11" x14ac:dyDescent="0.25">
      <c r="B54" s="10" t="s">
        <v>72</v>
      </c>
      <c r="C54" s="1"/>
      <c r="D54" s="1"/>
      <c r="E54" s="1"/>
      <c r="F54" s="1"/>
      <c r="G54" s="1"/>
      <c r="H54" s="1"/>
      <c r="I54" s="1"/>
      <c r="J54" s="1"/>
      <c r="K54" s="11"/>
    </row>
    <row r="55" spans="2:11" x14ac:dyDescent="0.25">
      <c r="B55" s="10"/>
      <c r="C55" s="1"/>
      <c r="D55" s="1"/>
      <c r="E55" s="1"/>
      <c r="F55" s="1"/>
      <c r="G55" s="1"/>
      <c r="H55" s="1"/>
      <c r="I55" s="1"/>
      <c r="J55" s="1"/>
      <c r="K55" s="11"/>
    </row>
    <row r="56" spans="2:11" x14ac:dyDescent="0.25">
      <c r="B56" s="10" t="s">
        <v>73</v>
      </c>
      <c r="C56" s="1"/>
      <c r="D56" s="1"/>
      <c r="E56" s="1"/>
      <c r="F56" s="1"/>
      <c r="G56" s="1"/>
      <c r="H56" s="1"/>
      <c r="I56" s="1"/>
      <c r="J56" s="1"/>
      <c r="K56" s="11"/>
    </row>
    <row r="57" spans="2:11" x14ac:dyDescent="0.25">
      <c r="B57" s="10"/>
      <c r="C57" s="1"/>
      <c r="D57" s="1"/>
      <c r="E57" s="1"/>
      <c r="F57" s="1"/>
      <c r="G57" s="1"/>
      <c r="H57" s="1"/>
      <c r="I57" s="1"/>
      <c r="J57" s="1"/>
      <c r="K57" s="11"/>
    </row>
    <row r="58" spans="2:11" x14ac:dyDescent="0.25">
      <c r="B58" s="10"/>
      <c r="C58" s="1"/>
      <c r="D58" s="1"/>
      <c r="E58" s="1"/>
      <c r="F58" s="1"/>
      <c r="G58" s="1"/>
      <c r="H58" s="1"/>
      <c r="I58" s="1"/>
      <c r="J58" s="1"/>
      <c r="K58" s="11"/>
    </row>
    <row r="59" spans="2:11" x14ac:dyDescent="0.25">
      <c r="B59" s="10"/>
      <c r="C59" s="1"/>
      <c r="D59" s="1"/>
      <c r="E59" s="1"/>
      <c r="F59" s="1"/>
      <c r="G59" s="1"/>
      <c r="H59" s="1"/>
      <c r="I59" s="1"/>
      <c r="J59" s="1"/>
      <c r="K59" s="11"/>
    </row>
    <row r="60" spans="2:11" x14ac:dyDescent="0.25">
      <c r="B60" s="10"/>
      <c r="C60" s="1"/>
      <c r="D60" s="1"/>
      <c r="E60" s="1"/>
      <c r="F60" s="1"/>
      <c r="G60" s="1"/>
      <c r="H60" s="1"/>
      <c r="I60" s="1"/>
      <c r="J60" s="1"/>
      <c r="K60" s="11"/>
    </row>
    <row r="61" spans="2:11" x14ac:dyDescent="0.25">
      <c r="B61" s="10"/>
      <c r="C61" s="1"/>
      <c r="D61" s="1"/>
      <c r="E61" s="1"/>
      <c r="F61" s="1"/>
      <c r="G61" s="1"/>
      <c r="H61" s="1"/>
      <c r="I61" s="1"/>
      <c r="J61" s="1"/>
      <c r="K61" s="11"/>
    </row>
    <row r="62" spans="2:11" x14ac:dyDescent="0.25">
      <c r="B62" s="10"/>
      <c r="C62" s="1"/>
      <c r="D62" s="1"/>
      <c r="E62" s="1"/>
      <c r="F62" s="1"/>
      <c r="G62" s="1"/>
      <c r="H62" s="1"/>
      <c r="I62" s="1"/>
      <c r="J62" s="1"/>
      <c r="K62" s="11"/>
    </row>
    <row r="63" spans="2:11" x14ac:dyDescent="0.25">
      <c r="B63" s="10"/>
      <c r="C63" s="1"/>
      <c r="D63" s="1"/>
      <c r="E63" s="1"/>
      <c r="F63" s="1"/>
      <c r="G63" s="1"/>
      <c r="H63" s="1"/>
      <c r="I63" s="1"/>
      <c r="J63" s="1"/>
      <c r="K63" s="11"/>
    </row>
    <row r="64" spans="2:11" x14ac:dyDescent="0.25">
      <c r="B64" s="10"/>
      <c r="C64" s="1"/>
      <c r="D64" s="1"/>
      <c r="E64" s="1"/>
      <c r="F64" s="1"/>
      <c r="G64" s="1"/>
      <c r="H64" s="1"/>
      <c r="I64" s="1"/>
      <c r="J64" s="1"/>
      <c r="K64" s="11"/>
    </row>
    <row r="65" spans="2:14" x14ac:dyDescent="0.25">
      <c r="B65" s="10"/>
      <c r="C65" s="1"/>
      <c r="D65" s="1"/>
      <c r="E65" s="1"/>
      <c r="F65" s="1"/>
      <c r="G65" s="1"/>
      <c r="H65" s="1"/>
      <c r="I65" s="1"/>
      <c r="J65" s="1"/>
      <c r="K65" s="11"/>
      <c r="N65" t="s">
        <v>130</v>
      </c>
    </row>
    <row r="66" spans="2:14" ht="30" customHeight="1" x14ac:dyDescent="0.25">
      <c r="B66" s="19" t="s">
        <v>74</v>
      </c>
      <c r="C66" s="15">
        <v>1861</v>
      </c>
      <c r="D66" s="3" t="s">
        <v>75</v>
      </c>
      <c r="E66" s="89" t="s">
        <v>152</v>
      </c>
      <c r="F66" s="90"/>
      <c r="G66" s="90"/>
      <c r="H66" s="90"/>
      <c r="I66" s="90"/>
      <c r="J66" s="90"/>
      <c r="K66" s="91"/>
    </row>
    <row r="67" spans="2:14" ht="18" x14ac:dyDescent="0.35">
      <c r="B67" s="19" t="s">
        <v>79</v>
      </c>
      <c r="C67" s="16">
        <f>3600*($C$10/$C$66)</f>
        <v>26.289091886082751</v>
      </c>
      <c r="D67" s="3" t="s">
        <v>76</v>
      </c>
      <c r="E67" s="59" t="s">
        <v>77</v>
      </c>
      <c r="F67" s="60"/>
      <c r="G67" s="60"/>
      <c r="H67" s="60"/>
      <c r="I67" s="60"/>
      <c r="J67" s="60"/>
      <c r="K67" s="61"/>
    </row>
    <row r="68" spans="2:14" x14ac:dyDescent="0.25">
      <c r="B68" s="10"/>
      <c r="C68" s="1"/>
      <c r="D68" s="1"/>
      <c r="E68" s="1"/>
      <c r="F68" s="1"/>
      <c r="G68" s="1"/>
      <c r="H68" s="1"/>
      <c r="I68" s="1"/>
      <c r="J68" s="1"/>
      <c r="K68" s="11"/>
    </row>
    <row r="69" spans="2:14" x14ac:dyDescent="0.25">
      <c r="B69" s="10" t="s">
        <v>78</v>
      </c>
      <c r="C69" s="1"/>
      <c r="D69" s="1"/>
      <c r="E69" s="1"/>
      <c r="F69" s="1"/>
      <c r="G69" s="1"/>
      <c r="H69" s="1"/>
      <c r="I69" s="1"/>
      <c r="J69" s="1"/>
      <c r="K69" s="11"/>
    </row>
    <row r="70" spans="2:14" x14ac:dyDescent="0.25">
      <c r="B70" s="10"/>
      <c r="C70" s="1"/>
      <c r="D70" s="1"/>
      <c r="E70" s="1"/>
      <c r="F70" s="1"/>
      <c r="G70" s="1"/>
      <c r="H70" s="1"/>
      <c r="I70" s="1"/>
      <c r="J70" s="1"/>
      <c r="K70" s="11"/>
    </row>
    <row r="71" spans="2:14" x14ac:dyDescent="0.25">
      <c r="B71" s="10"/>
      <c r="C71" s="1"/>
      <c r="D71" s="1"/>
      <c r="E71" s="1"/>
      <c r="F71" s="1"/>
      <c r="G71" s="1"/>
      <c r="H71" s="1"/>
      <c r="I71" s="1"/>
      <c r="J71" s="1"/>
      <c r="K71" s="11"/>
    </row>
    <row r="72" spans="2:14" x14ac:dyDescent="0.25">
      <c r="B72" s="10"/>
      <c r="C72" s="1"/>
      <c r="D72" s="1"/>
      <c r="E72" s="1"/>
      <c r="F72" s="1"/>
      <c r="G72" s="1"/>
      <c r="H72" s="1"/>
      <c r="I72" s="1"/>
      <c r="J72" s="1"/>
      <c r="K72" s="11"/>
    </row>
    <row r="73" spans="2:14" x14ac:dyDescent="0.25">
      <c r="B73" s="10"/>
      <c r="C73" s="1"/>
      <c r="D73" s="1"/>
      <c r="E73" s="1"/>
      <c r="F73" s="1"/>
      <c r="G73" s="1"/>
      <c r="H73" s="1"/>
      <c r="I73" s="1"/>
      <c r="J73" s="1"/>
      <c r="K73" s="11"/>
    </row>
    <row r="74" spans="2:14" x14ac:dyDescent="0.25">
      <c r="B74" s="10"/>
      <c r="C74" s="1"/>
      <c r="D74" s="1"/>
      <c r="E74" s="1"/>
      <c r="F74" s="1"/>
      <c r="G74" s="1"/>
      <c r="H74" s="1"/>
      <c r="I74" s="1"/>
      <c r="J74" s="1"/>
      <c r="K74" s="11"/>
    </row>
    <row r="75" spans="2:14" x14ac:dyDescent="0.25">
      <c r="B75" s="10"/>
      <c r="C75" s="1"/>
      <c r="D75" s="1"/>
      <c r="E75" s="1"/>
      <c r="F75" s="1"/>
      <c r="G75" s="1"/>
      <c r="H75" s="1"/>
      <c r="I75" s="1"/>
      <c r="J75" s="1"/>
      <c r="K75" s="11"/>
    </row>
    <row r="76" spans="2:14" x14ac:dyDescent="0.25">
      <c r="B76" s="10"/>
      <c r="C76" s="1"/>
      <c r="D76" s="1"/>
      <c r="E76" s="1"/>
      <c r="F76" s="1"/>
      <c r="G76" s="1"/>
      <c r="H76" s="1"/>
      <c r="I76" s="1"/>
      <c r="J76" s="1"/>
      <c r="K76" s="11"/>
    </row>
    <row r="77" spans="2:14" x14ac:dyDescent="0.25">
      <c r="B77" s="10"/>
      <c r="C77" s="1"/>
      <c r="D77" s="1"/>
      <c r="E77" s="1"/>
      <c r="F77" s="1"/>
      <c r="G77" s="1"/>
      <c r="H77" s="1"/>
      <c r="I77" s="1"/>
      <c r="J77" s="1"/>
      <c r="K77" s="11"/>
    </row>
    <row r="78" spans="2:14" x14ac:dyDescent="0.25">
      <c r="B78" s="10"/>
      <c r="C78" s="1"/>
      <c r="D78" s="1"/>
      <c r="E78" s="1"/>
      <c r="F78" s="1"/>
      <c r="G78" s="1"/>
      <c r="H78" s="1"/>
      <c r="I78" s="1"/>
      <c r="J78" s="1"/>
      <c r="K78" s="11"/>
    </row>
    <row r="79" spans="2:14" ht="18" x14ac:dyDescent="0.35">
      <c r="B79" s="19" t="s">
        <v>80</v>
      </c>
      <c r="C79" s="16">
        <f>5.03*$C$47*$C$48*(($C$49-$C$50)*C16)^0.5</f>
        <v>21528.6649446138</v>
      </c>
      <c r="D79" s="3" t="s">
        <v>76</v>
      </c>
      <c r="E79" s="59" t="s">
        <v>77</v>
      </c>
      <c r="F79" s="60"/>
      <c r="G79" s="60"/>
      <c r="H79" s="60"/>
      <c r="I79" s="60"/>
      <c r="J79" s="60"/>
      <c r="K79" s="61"/>
    </row>
    <row r="80" spans="2:14" x14ac:dyDescent="0.25">
      <c r="B80" s="10"/>
      <c r="C80" s="1"/>
      <c r="D80" s="1"/>
      <c r="E80" s="1"/>
      <c r="F80" s="1"/>
      <c r="G80" s="1"/>
      <c r="H80" s="1"/>
      <c r="I80" s="1"/>
      <c r="J80" s="1"/>
      <c r="K80" s="11"/>
    </row>
    <row r="81" spans="2:11" x14ac:dyDescent="0.25">
      <c r="B81" s="1"/>
      <c r="C81" s="1"/>
      <c r="D81" s="1"/>
      <c r="E81" s="1"/>
      <c r="F81" s="1"/>
      <c r="G81" s="1"/>
      <c r="H81" s="1"/>
      <c r="I81" s="1"/>
      <c r="J81" s="1"/>
      <c r="K81" s="11"/>
    </row>
    <row r="82" spans="2:11" ht="18" x14ac:dyDescent="0.35">
      <c r="B82" s="23" t="s">
        <v>82</v>
      </c>
      <c r="C82" s="1"/>
      <c r="D82" s="1">
        <f>$C$67</f>
        <v>26.289091886082751</v>
      </c>
      <c r="E82" s="1" t="s">
        <v>83</v>
      </c>
      <c r="F82" s="1">
        <f>$C$79</f>
        <v>21528.6649446138</v>
      </c>
      <c r="G82" s="1"/>
      <c r="H82" s="1" t="s">
        <v>84</v>
      </c>
      <c r="I82" s="1"/>
      <c r="J82" s="1"/>
      <c r="K82" s="11"/>
    </row>
    <row r="83" spans="2:11" x14ac:dyDescent="0.25">
      <c r="B83" s="10"/>
      <c r="C83" s="1"/>
      <c r="D83" s="1"/>
      <c r="E83" s="1"/>
      <c r="F83" s="1"/>
      <c r="G83" s="1"/>
      <c r="H83" s="1"/>
      <c r="I83" s="1"/>
      <c r="J83" s="1"/>
      <c r="K83" s="11"/>
    </row>
    <row r="84" spans="2:11" x14ac:dyDescent="0.25">
      <c r="B84" s="98" t="s">
        <v>85</v>
      </c>
      <c r="C84" s="99"/>
      <c r="D84" s="99"/>
      <c r="E84" s="99"/>
      <c r="F84" s="2" t="str">
        <f>C45</f>
        <v>1/2</v>
      </c>
      <c r="G84" s="1" t="s">
        <v>86</v>
      </c>
      <c r="H84" s="1" t="s">
        <v>87</v>
      </c>
      <c r="I84" s="18">
        <v>8115</v>
      </c>
      <c r="J84" s="1"/>
      <c r="K84" s="11"/>
    </row>
    <row r="85" spans="2:11" ht="15.75" thickBot="1" x14ac:dyDescent="0.3">
      <c r="B85" s="12" t="s">
        <v>88</v>
      </c>
      <c r="C85" s="13"/>
      <c r="D85" s="13"/>
      <c r="E85" s="26">
        <f>C49</f>
        <v>6</v>
      </c>
      <c r="F85" s="13" t="s">
        <v>47</v>
      </c>
      <c r="G85" s="13"/>
      <c r="H85" s="13"/>
      <c r="I85" s="13"/>
      <c r="J85" s="13"/>
      <c r="K85" s="14"/>
    </row>
  </sheetData>
  <mergeCells count="40">
    <mergeCell ref="B84:E84"/>
    <mergeCell ref="N1:Q2"/>
    <mergeCell ref="S1:V2"/>
    <mergeCell ref="X1:AA2"/>
    <mergeCell ref="AC1:AF2"/>
    <mergeCell ref="E30:K30"/>
    <mergeCell ref="B1:K1"/>
    <mergeCell ref="B43:K43"/>
    <mergeCell ref="E12:K12"/>
    <mergeCell ref="E13:K13"/>
    <mergeCell ref="B14:C14"/>
    <mergeCell ref="E14:K14"/>
    <mergeCell ref="E15:K15"/>
    <mergeCell ref="E16:K16"/>
    <mergeCell ref="E2:K2"/>
    <mergeCell ref="E9:K9"/>
    <mergeCell ref="E66:K66"/>
    <mergeCell ref="E67:K67"/>
    <mergeCell ref="E79:K79"/>
    <mergeCell ref="E39:K39"/>
    <mergeCell ref="E40:K40"/>
    <mergeCell ref="E41:K41"/>
    <mergeCell ref="B44:K44"/>
    <mergeCell ref="E49:K49"/>
    <mergeCell ref="E50:K50"/>
    <mergeCell ref="E48:K48"/>
    <mergeCell ref="E47:K47"/>
    <mergeCell ref="E46:K46"/>
    <mergeCell ref="E45:K45"/>
    <mergeCell ref="E52:K52"/>
    <mergeCell ref="E3:K3"/>
    <mergeCell ref="E4:K4"/>
    <mergeCell ref="E5:K5"/>
    <mergeCell ref="AH1:AK2"/>
    <mergeCell ref="E51:K51"/>
    <mergeCell ref="E10:K10"/>
    <mergeCell ref="E11:K11"/>
    <mergeCell ref="E6:K6"/>
    <mergeCell ref="E7:K7"/>
    <mergeCell ref="E8:K8"/>
  </mergeCells>
  <pageMargins left="0.25" right="0.25" top="0.75" bottom="0.75" header="0.3" footer="0.3"/>
  <pageSetup paperSize="9" scale="2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38"/>
  <sheetViews>
    <sheetView topLeftCell="A10" workbookViewId="0">
      <selection activeCell="G46" sqref="G46"/>
    </sheetView>
  </sheetViews>
  <sheetFormatPr defaultRowHeight="15" x14ac:dyDescent="0.25"/>
  <sheetData>
    <row r="2" spans="2:17" ht="23.25" x14ac:dyDescent="0.25">
      <c r="B2" s="27" t="s">
        <v>96</v>
      </c>
    </row>
    <row r="4" spans="2:17" x14ac:dyDescent="0.25">
      <c r="B4" t="s">
        <v>97</v>
      </c>
    </row>
    <row r="6" spans="2:17" ht="15" customHeight="1" x14ac:dyDescent="0.25">
      <c r="B6" s="116" t="s">
        <v>98</v>
      </c>
      <c r="C6" s="116" t="s">
        <v>99</v>
      </c>
      <c r="D6" s="113" t="s">
        <v>100</v>
      </c>
      <c r="E6" s="114"/>
      <c r="F6" s="114"/>
      <c r="G6" s="114"/>
      <c r="H6" s="114"/>
      <c r="I6" s="114"/>
      <c r="J6" s="115"/>
      <c r="K6" s="113" t="s">
        <v>101</v>
      </c>
      <c r="L6" s="114"/>
      <c r="M6" s="114"/>
      <c r="N6" s="114"/>
      <c r="O6" s="114"/>
      <c r="P6" s="114"/>
      <c r="Q6" s="115"/>
    </row>
    <row r="7" spans="2:17" x14ac:dyDescent="0.25">
      <c r="B7" s="117"/>
      <c r="C7" s="118"/>
      <c r="D7" s="28">
        <v>0.15</v>
      </c>
      <c r="E7" s="28">
        <v>0.2</v>
      </c>
      <c r="F7" s="28">
        <v>0.25</v>
      </c>
      <c r="G7" s="28">
        <v>0.3</v>
      </c>
      <c r="H7" s="28">
        <v>0.35</v>
      </c>
      <c r="I7" s="28">
        <v>0.4</v>
      </c>
      <c r="J7" s="28">
        <v>0.45</v>
      </c>
      <c r="K7" s="28">
        <v>0.1</v>
      </c>
      <c r="L7" s="28">
        <v>0.15</v>
      </c>
      <c r="M7" s="28">
        <v>0.2</v>
      </c>
      <c r="N7" s="28">
        <v>0.25</v>
      </c>
      <c r="O7" s="28">
        <v>0.3</v>
      </c>
      <c r="P7" s="28">
        <v>0.35</v>
      </c>
      <c r="Q7" s="28">
        <v>0.4</v>
      </c>
    </row>
    <row r="8" spans="2:17" ht="15" customHeight="1" x14ac:dyDescent="0.25">
      <c r="B8" s="118"/>
      <c r="C8" s="113" t="s">
        <v>102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5"/>
    </row>
    <row r="9" spans="2:17" ht="15" customHeight="1" x14ac:dyDescent="0.25">
      <c r="B9" s="30" t="s">
        <v>103</v>
      </c>
      <c r="C9" s="113" t="s">
        <v>104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</row>
    <row r="10" spans="2:17" x14ac:dyDescent="0.25">
      <c r="B10" s="29" t="s">
        <v>105</v>
      </c>
      <c r="C10" s="31"/>
      <c r="D10" s="31"/>
      <c r="E10" s="31"/>
      <c r="F10" s="31"/>
      <c r="G10" s="31"/>
      <c r="H10" s="31"/>
      <c r="I10" s="31"/>
      <c r="J10" s="29">
        <v>1017</v>
      </c>
      <c r="K10" s="31"/>
      <c r="L10" s="31"/>
      <c r="M10" s="31"/>
      <c r="N10" s="31"/>
      <c r="O10" s="31"/>
      <c r="P10" s="31"/>
      <c r="Q10" s="31"/>
    </row>
    <row r="11" spans="2:17" x14ac:dyDescent="0.25">
      <c r="B11" s="29" t="s">
        <v>106</v>
      </c>
      <c r="C11" s="31"/>
      <c r="D11" s="31"/>
      <c r="E11" s="31"/>
      <c r="F11" s="31"/>
      <c r="G11" s="31"/>
      <c r="H11" s="31"/>
      <c r="I11" s="29">
        <v>1042</v>
      </c>
      <c r="J11" s="29">
        <v>1020</v>
      </c>
      <c r="K11" s="31"/>
      <c r="L11" s="31"/>
      <c r="M11" s="31"/>
      <c r="N11" s="31"/>
      <c r="O11" s="31"/>
      <c r="P11" s="31"/>
      <c r="Q11" s="29">
        <v>993</v>
      </c>
    </row>
    <row r="12" spans="2:17" x14ac:dyDescent="0.25">
      <c r="B12" s="29" t="s">
        <v>107</v>
      </c>
      <c r="C12" s="31"/>
      <c r="D12" s="31"/>
      <c r="E12" s="31"/>
      <c r="F12" s="31"/>
      <c r="G12" s="31"/>
      <c r="H12" s="31"/>
      <c r="I12" s="29">
        <v>1045</v>
      </c>
      <c r="J12" s="29">
        <v>1021</v>
      </c>
      <c r="K12" s="31"/>
      <c r="L12" s="31"/>
      <c r="M12" s="31"/>
      <c r="N12" s="31"/>
      <c r="O12" s="31"/>
      <c r="P12" s="31"/>
      <c r="Q12" s="29">
        <v>994</v>
      </c>
    </row>
    <row r="13" spans="2:17" x14ac:dyDescent="0.25">
      <c r="B13" s="29" t="s">
        <v>108</v>
      </c>
      <c r="C13" s="31"/>
      <c r="D13" s="31"/>
      <c r="E13" s="31"/>
      <c r="F13" s="31"/>
      <c r="G13" s="31"/>
      <c r="H13" s="29">
        <v>1068</v>
      </c>
      <c r="I13" s="29">
        <v>1046</v>
      </c>
      <c r="J13" s="29">
        <v>1023</v>
      </c>
      <c r="K13" s="31"/>
      <c r="L13" s="31"/>
      <c r="M13" s="31"/>
      <c r="N13" s="31"/>
      <c r="O13" s="31"/>
      <c r="P13" s="29">
        <v>1019</v>
      </c>
      <c r="Q13" s="29">
        <v>997</v>
      </c>
    </row>
    <row r="14" spans="2:17" x14ac:dyDescent="0.25">
      <c r="B14" s="29" t="s">
        <v>109</v>
      </c>
      <c r="C14" s="31"/>
      <c r="D14" s="31"/>
      <c r="E14" s="31"/>
      <c r="F14" s="31"/>
      <c r="G14" s="31"/>
      <c r="H14" s="29">
        <v>1069</v>
      </c>
      <c r="I14" s="29">
        <v>1047</v>
      </c>
      <c r="J14" s="29">
        <v>1025</v>
      </c>
      <c r="K14" s="31"/>
      <c r="L14" s="31"/>
      <c r="M14" s="31"/>
      <c r="N14" s="31"/>
      <c r="O14" s="31"/>
      <c r="P14" s="29">
        <v>1021</v>
      </c>
      <c r="Q14" s="29">
        <v>998</v>
      </c>
    </row>
    <row r="15" spans="2:17" x14ac:dyDescent="0.25">
      <c r="B15" s="29" t="s">
        <v>110</v>
      </c>
      <c r="C15" s="31"/>
      <c r="D15" s="31"/>
      <c r="E15" s="31"/>
      <c r="F15" s="31"/>
      <c r="G15" s="29">
        <v>1088</v>
      </c>
      <c r="H15" s="29">
        <v>1070</v>
      </c>
      <c r="I15" s="29">
        <v>1050</v>
      </c>
      <c r="J15" s="29">
        <v>1027</v>
      </c>
      <c r="K15" s="31"/>
      <c r="L15" s="31"/>
      <c r="M15" s="31"/>
      <c r="N15" s="31"/>
      <c r="O15" s="29">
        <v>1043</v>
      </c>
      <c r="P15" s="29">
        <v>1022</v>
      </c>
      <c r="Q15" s="29">
        <v>1001</v>
      </c>
    </row>
    <row r="16" spans="2:17" x14ac:dyDescent="0.25">
      <c r="B16" s="29" t="s">
        <v>111</v>
      </c>
      <c r="C16" s="31"/>
      <c r="D16" s="31"/>
      <c r="E16" s="31"/>
      <c r="F16" s="31"/>
      <c r="G16" s="29">
        <v>1090</v>
      </c>
      <c r="H16" s="29">
        <v>1071</v>
      </c>
      <c r="I16" s="29">
        <v>1051</v>
      </c>
      <c r="J16" s="29">
        <v>1029</v>
      </c>
      <c r="K16" s="31"/>
      <c r="L16" s="31"/>
      <c r="M16" s="31"/>
      <c r="N16" s="29">
        <v>1063</v>
      </c>
      <c r="O16" s="29">
        <v>1045</v>
      </c>
      <c r="P16" s="29">
        <v>1024</v>
      </c>
      <c r="Q16" s="29">
        <v>1002</v>
      </c>
    </row>
    <row r="17" spans="2:17" x14ac:dyDescent="0.25">
      <c r="B17" s="29" t="s">
        <v>112</v>
      </c>
      <c r="C17" s="31"/>
      <c r="D17" s="31"/>
      <c r="E17" s="31"/>
      <c r="F17" s="29">
        <v>1106</v>
      </c>
      <c r="G17" s="29">
        <v>1091</v>
      </c>
      <c r="H17" s="29">
        <v>1073</v>
      </c>
      <c r="I17" s="29">
        <v>1053</v>
      </c>
      <c r="J17" s="29">
        <v>1030</v>
      </c>
      <c r="K17" s="31"/>
      <c r="L17" s="31"/>
      <c r="M17" s="29">
        <v>1083</v>
      </c>
      <c r="N17" s="29">
        <v>1065</v>
      </c>
      <c r="O17" s="29">
        <v>1046</v>
      </c>
      <c r="P17" s="29">
        <v>1026</v>
      </c>
      <c r="Q17" s="29">
        <v>1004</v>
      </c>
    </row>
    <row r="18" spans="2:17" x14ac:dyDescent="0.25">
      <c r="B18" s="29" t="s">
        <v>113</v>
      </c>
      <c r="C18" s="31"/>
      <c r="D18" s="31"/>
      <c r="E18" s="29">
        <v>1120</v>
      </c>
      <c r="F18" s="29">
        <v>1107</v>
      </c>
      <c r="G18" s="29">
        <v>1092</v>
      </c>
      <c r="H18" s="29">
        <v>1074</v>
      </c>
      <c r="I18" s="29">
        <v>1054</v>
      </c>
      <c r="J18" s="29">
        <v>1032</v>
      </c>
      <c r="K18" s="31"/>
      <c r="L18" s="29">
        <v>1100</v>
      </c>
      <c r="M18" s="29">
        <v>1084</v>
      </c>
      <c r="N18" s="29">
        <v>1066</v>
      </c>
      <c r="O18" s="29">
        <v>1047</v>
      </c>
      <c r="P18" s="29">
        <v>1027</v>
      </c>
      <c r="Q18" s="29">
        <v>1006</v>
      </c>
    </row>
    <row r="19" spans="2:17" x14ac:dyDescent="0.25">
      <c r="B19" s="29" t="s">
        <v>114</v>
      </c>
      <c r="C19" s="31"/>
      <c r="D19" s="29">
        <v>1132</v>
      </c>
      <c r="E19" s="29">
        <v>1121</v>
      </c>
      <c r="F19" s="29">
        <v>1108</v>
      </c>
      <c r="G19" s="29">
        <v>1092</v>
      </c>
      <c r="H19" s="29">
        <v>1075</v>
      </c>
      <c r="I19" s="29">
        <v>1056</v>
      </c>
      <c r="J19" s="29">
        <v>1034</v>
      </c>
      <c r="K19" s="29">
        <v>1115</v>
      </c>
      <c r="L19" s="29">
        <v>1101</v>
      </c>
      <c r="M19" s="29">
        <v>1086</v>
      </c>
      <c r="N19" s="29">
        <v>1068</v>
      </c>
      <c r="O19" s="29">
        <v>1049</v>
      </c>
      <c r="P19" s="29">
        <v>1029</v>
      </c>
      <c r="Q19" s="29">
        <v>1008</v>
      </c>
    </row>
    <row r="20" spans="2:17" x14ac:dyDescent="0.25">
      <c r="B20" s="29" t="s">
        <v>115</v>
      </c>
      <c r="C20" s="29">
        <v>1172</v>
      </c>
      <c r="D20" s="29">
        <v>1132</v>
      </c>
      <c r="E20" s="29">
        <v>1121</v>
      </c>
      <c r="F20" s="29">
        <v>1109</v>
      </c>
      <c r="G20" s="29">
        <v>1095</v>
      </c>
      <c r="H20" s="29">
        <v>1077</v>
      </c>
      <c r="I20" s="29">
        <v>1057</v>
      </c>
      <c r="J20" s="29">
        <v>1035</v>
      </c>
      <c r="K20" s="29">
        <v>1116</v>
      </c>
      <c r="L20" s="29">
        <v>1102</v>
      </c>
      <c r="M20" s="29">
        <v>1086</v>
      </c>
      <c r="N20" s="29">
        <v>1069</v>
      </c>
      <c r="O20" s="29">
        <v>1050</v>
      </c>
      <c r="P20" s="29">
        <v>1031</v>
      </c>
      <c r="Q20" s="29">
        <v>1010</v>
      </c>
    </row>
    <row r="21" spans="2:17" x14ac:dyDescent="0.25">
      <c r="B21" s="32">
        <v>43222</v>
      </c>
      <c r="C21" s="29">
        <v>1169</v>
      </c>
      <c r="D21" s="29">
        <v>1133</v>
      </c>
      <c r="E21" s="29">
        <v>1122</v>
      </c>
      <c r="F21" s="29">
        <v>1110</v>
      </c>
      <c r="G21" s="29">
        <v>1095</v>
      </c>
      <c r="H21" s="29">
        <v>1078</v>
      </c>
      <c r="I21" s="29">
        <v>1058</v>
      </c>
      <c r="J21" s="29">
        <v>1037</v>
      </c>
      <c r="K21" s="29">
        <v>1116</v>
      </c>
      <c r="L21" s="29">
        <v>1103</v>
      </c>
      <c r="M21" s="29">
        <v>1087</v>
      </c>
      <c r="N21" s="29">
        <v>1070</v>
      </c>
      <c r="O21" s="29">
        <v>1051</v>
      </c>
      <c r="P21" s="29">
        <v>1032</v>
      </c>
      <c r="Q21" s="29">
        <v>1011</v>
      </c>
    </row>
    <row r="22" spans="2:17" x14ac:dyDescent="0.25">
      <c r="B22" s="30" t="s">
        <v>116</v>
      </c>
      <c r="C22" s="29">
        <v>1167</v>
      </c>
      <c r="D22" s="30">
        <v>1133</v>
      </c>
      <c r="E22" s="30">
        <v>1123</v>
      </c>
      <c r="F22" s="30">
        <v>1111</v>
      </c>
      <c r="G22" s="30">
        <v>1096</v>
      </c>
      <c r="H22" s="30">
        <v>1079</v>
      </c>
      <c r="I22" s="30">
        <v>1060</v>
      </c>
      <c r="J22" s="30">
        <v>1039</v>
      </c>
      <c r="K22" s="30">
        <v>1117</v>
      </c>
      <c r="L22" s="30">
        <v>1103</v>
      </c>
      <c r="M22" s="30">
        <v>1088</v>
      </c>
      <c r="N22" s="30">
        <v>1072</v>
      </c>
      <c r="O22" s="30">
        <v>1054</v>
      </c>
      <c r="P22" s="30">
        <v>1034</v>
      </c>
      <c r="Q22" s="30">
        <v>1013</v>
      </c>
    </row>
    <row r="23" spans="2:17" x14ac:dyDescent="0.25">
      <c r="B23" s="32">
        <v>43227</v>
      </c>
      <c r="C23" s="29">
        <v>1166</v>
      </c>
      <c r="D23" s="29">
        <v>1133</v>
      </c>
      <c r="E23" s="29">
        <v>1124</v>
      </c>
      <c r="F23" s="29">
        <v>1111</v>
      </c>
      <c r="G23" s="29">
        <v>1097</v>
      </c>
      <c r="H23" s="29">
        <v>1080</v>
      </c>
      <c r="I23" s="29">
        <v>1061</v>
      </c>
      <c r="J23" s="29">
        <v>1040</v>
      </c>
      <c r="K23" s="29">
        <v>1118</v>
      </c>
      <c r="L23" s="29">
        <v>1104</v>
      </c>
      <c r="M23" s="29">
        <v>1089</v>
      </c>
      <c r="N23" s="29">
        <v>1072</v>
      </c>
      <c r="O23" s="29">
        <v>1055</v>
      </c>
      <c r="P23" s="29">
        <v>1035</v>
      </c>
      <c r="Q23" s="29">
        <v>1015</v>
      </c>
    </row>
    <row r="24" spans="2:17" x14ac:dyDescent="0.25">
      <c r="B24" s="29" t="s">
        <v>117</v>
      </c>
      <c r="C24" s="29">
        <v>1164</v>
      </c>
      <c r="D24" s="29">
        <v>1134</v>
      </c>
      <c r="E24" s="29">
        <v>1124</v>
      </c>
      <c r="F24" s="29">
        <v>1112</v>
      </c>
      <c r="G24" s="29">
        <v>1098</v>
      </c>
      <c r="H24" s="29">
        <v>1081</v>
      </c>
      <c r="I24" s="29">
        <v>1063</v>
      </c>
      <c r="J24" s="29">
        <v>1042</v>
      </c>
      <c r="K24" s="29">
        <v>1118</v>
      </c>
      <c r="L24" s="29">
        <v>1105</v>
      </c>
      <c r="M24" s="29">
        <v>1089</v>
      </c>
      <c r="N24" s="29">
        <v>1073</v>
      </c>
      <c r="O24" s="29">
        <v>1056</v>
      </c>
      <c r="P24" s="29">
        <v>1036</v>
      </c>
      <c r="Q24" s="29">
        <v>1016</v>
      </c>
    </row>
    <row r="25" spans="2:17" x14ac:dyDescent="0.25">
      <c r="B25" s="32">
        <v>43232</v>
      </c>
      <c r="C25" s="29">
        <v>1163</v>
      </c>
      <c r="D25" s="29">
        <v>1134</v>
      </c>
      <c r="E25" s="29">
        <v>1125</v>
      </c>
      <c r="F25" s="29">
        <v>1113</v>
      </c>
      <c r="G25" s="29">
        <v>1099</v>
      </c>
      <c r="H25" s="29">
        <v>1083</v>
      </c>
      <c r="I25" s="29">
        <v>1064</v>
      </c>
      <c r="J25" s="29">
        <v>1044</v>
      </c>
      <c r="K25" s="29">
        <v>1119</v>
      </c>
      <c r="L25" s="29">
        <v>1105</v>
      </c>
      <c r="M25" s="29">
        <v>1090</v>
      </c>
      <c r="N25" s="29">
        <v>1074</v>
      </c>
      <c r="O25" s="29">
        <v>1057</v>
      </c>
      <c r="P25" s="29">
        <v>1039</v>
      </c>
      <c r="Q25" s="29">
        <v>1018</v>
      </c>
    </row>
    <row r="26" spans="2:17" x14ac:dyDescent="0.25">
      <c r="B26" s="29" t="s">
        <v>118</v>
      </c>
      <c r="C26" s="29">
        <v>1162</v>
      </c>
      <c r="D26" s="29">
        <v>1135</v>
      </c>
      <c r="E26" s="29">
        <v>1125</v>
      </c>
      <c r="F26" s="29">
        <v>1113</v>
      </c>
      <c r="G26" s="29">
        <v>1100</v>
      </c>
      <c r="H26" s="29">
        <v>1083</v>
      </c>
      <c r="I26" s="29">
        <v>1065</v>
      </c>
      <c r="J26" s="29">
        <v>1044</v>
      </c>
      <c r="K26" s="29">
        <v>1119</v>
      </c>
      <c r="L26" s="29">
        <v>1106</v>
      </c>
      <c r="M26" s="29">
        <v>1092</v>
      </c>
      <c r="N26" s="29">
        <v>1076</v>
      </c>
      <c r="O26" s="29">
        <v>1058</v>
      </c>
      <c r="P26" s="29">
        <v>1040</v>
      </c>
      <c r="Q26" s="29">
        <v>1020</v>
      </c>
    </row>
    <row r="27" spans="2:17" x14ac:dyDescent="0.25">
      <c r="B27" s="32">
        <v>43237</v>
      </c>
      <c r="C27" s="29">
        <v>1161</v>
      </c>
      <c r="D27" s="29">
        <v>1135</v>
      </c>
      <c r="E27" s="29">
        <v>1126</v>
      </c>
      <c r="F27" s="29">
        <v>1114</v>
      </c>
      <c r="G27" s="29">
        <v>1101</v>
      </c>
      <c r="H27" s="29">
        <v>1085</v>
      </c>
      <c r="I27" s="29">
        <v>1067</v>
      </c>
      <c r="J27" s="29">
        <v>1046</v>
      </c>
      <c r="K27" s="29">
        <v>1119</v>
      </c>
      <c r="L27" s="29">
        <v>1107</v>
      </c>
      <c r="M27" s="29">
        <v>1092</v>
      </c>
      <c r="N27" s="29">
        <v>1077</v>
      </c>
      <c r="O27" s="29">
        <v>1059</v>
      </c>
      <c r="P27" s="29">
        <v>1041</v>
      </c>
      <c r="Q27" s="29">
        <v>1021</v>
      </c>
    </row>
    <row r="28" spans="2:17" x14ac:dyDescent="0.25">
      <c r="B28" s="29" t="s">
        <v>119</v>
      </c>
      <c r="C28" s="29">
        <v>1160</v>
      </c>
      <c r="D28" s="29">
        <v>1136</v>
      </c>
      <c r="E28" s="29">
        <v>1126</v>
      </c>
      <c r="F28" s="29">
        <v>1115</v>
      </c>
      <c r="G28" s="29">
        <v>1102</v>
      </c>
      <c r="H28" s="29">
        <v>1086</v>
      </c>
      <c r="I28" s="29">
        <v>1068</v>
      </c>
      <c r="J28" s="29">
        <v>1047</v>
      </c>
      <c r="K28" s="29">
        <v>1120</v>
      </c>
      <c r="L28" s="29">
        <v>1107</v>
      </c>
      <c r="M28" s="29">
        <v>1093</v>
      </c>
      <c r="N28" s="29">
        <v>1078</v>
      </c>
      <c r="O28" s="29">
        <v>1060</v>
      </c>
      <c r="P28" s="29">
        <v>1042</v>
      </c>
      <c r="Q28" s="29">
        <v>1023</v>
      </c>
    </row>
    <row r="29" spans="2:17" x14ac:dyDescent="0.25">
      <c r="B29" s="29" t="s">
        <v>120</v>
      </c>
      <c r="C29" s="29">
        <v>1158</v>
      </c>
      <c r="D29" s="29">
        <v>1136</v>
      </c>
      <c r="E29" s="29">
        <v>1127</v>
      </c>
      <c r="F29" s="29">
        <v>1116</v>
      </c>
      <c r="G29" s="29">
        <v>1103</v>
      </c>
      <c r="H29" s="29">
        <v>1087</v>
      </c>
      <c r="I29" s="29">
        <v>1070</v>
      </c>
      <c r="J29" s="29">
        <v>1050</v>
      </c>
      <c r="K29" s="29">
        <v>1121</v>
      </c>
      <c r="L29" s="29">
        <v>1108</v>
      </c>
      <c r="M29" s="29">
        <v>1094</v>
      </c>
      <c r="N29" s="29">
        <v>1079</v>
      </c>
      <c r="O29" s="29">
        <v>1062</v>
      </c>
      <c r="P29" s="29">
        <v>1045</v>
      </c>
      <c r="Q29" s="29">
        <v>1026</v>
      </c>
    </row>
    <row r="30" spans="2:17" x14ac:dyDescent="0.25">
      <c r="B30" s="29" t="s">
        <v>121</v>
      </c>
      <c r="C30" s="30">
        <v>1156</v>
      </c>
      <c r="D30" s="29">
        <v>1137</v>
      </c>
      <c r="E30" s="29">
        <v>1128</v>
      </c>
      <c r="F30" s="29">
        <v>1117</v>
      </c>
      <c r="G30" s="29">
        <v>1104</v>
      </c>
      <c r="H30" s="29">
        <v>1089</v>
      </c>
      <c r="I30" s="29">
        <v>1072</v>
      </c>
      <c r="J30" s="29">
        <v>1053</v>
      </c>
      <c r="K30" s="29">
        <v>1121</v>
      </c>
      <c r="L30" s="29">
        <v>1109</v>
      </c>
      <c r="M30" s="29">
        <v>1095</v>
      </c>
      <c r="N30" s="29">
        <v>1081</v>
      </c>
      <c r="O30" s="29">
        <v>1064</v>
      </c>
      <c r="P30" s="29">
        <v>1047</v>
      </c>
      <c r="Q30" s="29">
        <v>1029</v>
      </c>
    </row>
    <row r="31" spans="2:17" x14ac:dyDescent="0.25">
      <c r="B31" s="29" t="s">
        <v>122</v>
      </c>
      <c r="C31" s="30">
        <v>1154</v>
      </c>
      <c r="D31" s="29">
        <v>1137</v>
      </c>
      <c r="E31" s="29">
        <v>1129</v>
      </c>
      <c r="F31" s="29">
        <v>1118</v>
      </c>
      <c r="G31" s="29">
        <v>1106</v>
      </c>
      <c r="H31" s="29">
        <v>1090</v>
      </c>
      <c r="I31" s="29">
        <v>1074</v>
      </c>
      <c r="J31" s="29">
        <v>1055</v>
      </c>
      <c r="K31" s="29">
        <v>1121</v>
      </c>
      <c r="L31" s="29">
        <v>1110</v>
      </c>
      <c r="M31" s="29">
        <v>1096</v>
      </c>
      <c r="N31" s="29">
        <v>1082</v>
      </c>
      <c r="O31" s="29">
        <v>1066</v>
      </c>
      <c r="P31" s="29">
        <v>1049</v>
      </c>
      <c r="Q31" s="29">
        <v>1031</v>
      </c>
    </row>
    <row r="32" spans="2:17" x14ac:dyDescent="0.25">
      <c r="B32" s="29" t="s">
        <v>123</v>
      </c>
      <c r="C32" s="30">
        <v>1152</v>
      </c>
      <c r="D32" s="29">
        <v>1136</v>
      </c>
      <c r="E32" s="29">
        <v>1128</v>
      </c>
      <c r="F32" s="29">
        <v>1119</v>
      </c>
      <c r="G32" s="29">
        <v>1107</v>
      </c>
      <c r="H32" s="29">
        <v>1093</v>
      </c>
      <c r="I32" s="29">
        <v>1076</v>
      </c>
      <c r="J32" s="29">
        <v>1057</v>
      </c>
      <c r="K32" s="29">
        <v>1121</v>
      </c>
      <c r="L32" s="29">
        <v>1110</v>
      </c>
      <c r="M32" s="29">
        <v>1098</v>
      </c>
      <c r="N32" s="29">
        <v>1084</v>
      </c>
      <c r="O32" s="29">
        <v>1068</v>
      </c>
      <c r="P32" s="29">
        <v>1051</v>
      </c>
      <c r="Q32" s="29">
        <v>1034</v>
      </c>
    </row>
    <row r="33" spans="2:17" x14ac:dyDescent="0.25">
      <c r="B33" s="29" t="s">
        <v>124</v>
      </c>
      <c r="C33" s="30">
        <v>1150</v>
      </c>
      <c r="D33" s="29">
        <v>1137</v>
      </c>
      <c r="E33" s="29">
        <v>1129</v>
      </c>
      <c r="F33" s="29">
        <v>1119</v>
      </c>
      <c r="G33" s="29">
        <v>1107</v>
      </c>
      <c r="H33" s="29">
        <v>1094</v>
      </c>
      <c r="I33" s="29">
        <v>1077</v>
      </c>
      <c r="J33" s="29">
        <v>1058</v>
      </c>
      <c r="K33" s="29">
        <v>1122</v>
      </c>
      <c r="L33" s="29">
        <v>1111</v>
      </c>
      <c r="M33" s="29">
        <v>1099</v>
      </c>
      <c r="N33" s="29">
        <v>1085</v>
      </c>
      <c r="O33" s="29">
        <v>1070</v>
      </c>
      <c r="P33" s="29">
        <v>1054</v>
      </c>
      <c r="Q33" s="29">
        <v>1036</v>
      </c>
    </row>
    <row r="34" spans="2:17" x14ac:dyDescent="0.25">
      <c r="B34" s="29" t="s">
        <v>125</v>
      </c>
      <c r="C34" s="30">
        <v>1148</v>
      </c>
      <c r="D34" s="29">
        <v>1137</v>
      </c>
      <c r="E34" s="29">
        <v>1129</v>
      </c>
      <c r="F34" s="29">
        <v>1119</v>
      </c>
      <c r="G34" s="29">
        <v>1108</v>
      </c>
      <c r="H34" s="29">
        <v>1095</v>
      </c>
      <c r="I34" s="29">
        <v>1079</v>
      </c>
      <c r="J34" s="29">
        <v>1060</v>
      </c>
      <c r="K34" s="29">
        <v>1122</v>
      </c>
      <c r="L34" s="29">
        <v>1112</v>
      </c>
      <c r="M34" s="29">
        <v>1099</v>
      </c>
      <c r="N34" s="29">
        <v>1086</v>
      </c>
      <c r="O34" s="29">
        <v>1071</v>
      </c>
      <c r="P34" s="29">
        <v>1056</v>
      </c>
      <c r="Q34" s="29">
        <v>1039</v>
      </c>
    </row>
    <row r="35" spans="2:17" x14ac:dyDescent="0.25">
      <c r="B35" s="29" t="s">
        <v>126</v>
      </c>
      <c r="C35" s="30">
        <v>1146</v>
      </c>
      <c r="D35" s="29">
        <v>1136</v>
      </c>
      <c r="E35" s="29">
        <v>1129</v>
      </c>
      <c r="F35" s="29">
        <v>1119</v>
      </c>
      <c r="G35" s="29">
        <v>1108</v>
      </c>
      <c r="H35" s="29">
        <v>1095</v>
      </c>
      <c r="I35" s="29">
        <v>1079</v>
      </c>
      <c r="J35" s="29">
        <v>1062</v>
      </c>
      <c r="K35" s="29">
        <v>1121</v>
      </c>
      <c r="L35" s="29">
        <v>1111</v>
      </c>
      <c r="M35" s="29">
        <v>1100</v>
      </c>
      <c r="N35" s="29">
        <v>1087</v>
      </c>
      <c r="O35" s="29">
        <v>1072</v>
      </c>
      <c r="P35" s="29">
        <v>1057</v>
      </c>
      <c r="Q35" s="29">
        <v>1041</v>
      </c>
    </row>
    <row r="36" spans="2:17" x14ac:dyDescent="0.25">
      <c r="B36" s="29" t="s">
        <v>127</v>
      </c>
      <c r="C36" s="30">
        <v>1144</v>
      </c>
      <c r="D36" s="29">
        <v>1136</v>
      </c>
      <c r="E36" s="29">
        <v>1128</v>
      </c>
      <c r="F36" s="29">
        <v>1119</v>
      </c>
      <c r="G36" s="29">
        <v>1109</v>
      </c>
      <c r="H36" s="29">
        <v>1096</v>
      </c>
      <c r="I36" s="29">
        <v>1081</v>
      </c>
      <c r="J36" s="29">
        <v>1063</v>
      </c>
      <c r="K36" s="29">
        <v>1121</v>
      </c>
      <c r="L36" s="29">
        <v>1112</v>
      </c>
      <c r="M36" s="29">
        <v>1100</v>
      </c>
      <c r="N36" s="29">
        <v>1087</v>
      </c>
      <c r="O36" s="29">
        <v>1074</v>
      </c>
      <c r="P36" s="29">
        <v>1058</v>
      </c>
      <c r="Q36" s="29">
        <v>1042</v>
      </c>
    </row>
    <row r="38" spans="2:17" x14ac:dyDescent="0.25">
      <c r="B38" t="s">
        <v>128</v>
      </c>
    </row>
  </sheetData>
  <mergeCells count="6">
    <mergeCell ref="C9:Q9"/>
    <mergeCell ref="B6:B8"/>
    <mergeCell ref="C6:C7"/>
    <mergeCell ref="D6:J6"/>
    <mergeCell ref="K6:Q6"/>
    <mergeCell ref="C8:Q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Dobór naczynia wzbiorczego</vt:lpstr>
      <vt:lpstr>Dobór ZB</vt:lpstr>
      <vt:lpstr>Tebela gęstości wody z glikolem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pawel</cp:lastModifiedBy>
  <cp:lastPrinted>2021-09-20T20:11:38Z</cp:lastPrinted>
  <dcterms:created xsi:type="dcterms:W3CDTF">2018-04-23T05:54:47Z</dcterms:created>
  <dcterms:modified xsi:type="dcterms:W3CDTF">2021-09-20T20:18:40Z</dcterms:modified>
</cp:coreProperties>
</file>